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Dorival\Desktop\"/>
    </mc:Choice>
  </mc:AlternateContent>
  <xr:revisionPtr revIDLastSave="0" documentId="13_ncr:1_{B9609BE6-0E4C-4C88-8ED6-652DD829CC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TOPEPPEI-Força-Lu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0" i="1" l="1"/>
  <c r="H146" i="1"/>
  <c r="G146" i="1"/>
  <c r="F140" i="1"/>
  <c r="F135" i="1"/>
  <c r="D121" i="1"/>
  <c r="E172" i="1" l="1"/>
  <c r="E169" i="1"/>
  <c r="F146" i="1" l="1"/>
  <c r="G147" i="1" s="1"/>
  <c r="C140" i="1"/>
  <c r="C135" i="1"/>
  <c r="J70" i="1"/>
  <c r="L70" i="1" s="1"/>
  <c r="T70" i="1"/>
  <c r="I71" i="1"/>
  <c r="O198" i="1"/>
  <c r="I126" i="1"/>
  <c r="E121" i="1"/>
  <c r="F121" i="1" l="1"/>
  <c r="C125" i="1" s="1"/>
  <c r="C126" i="1" s="1"/>
  <c r="J125" i="1" s="1"/>
  <c r="R14" i="1"/>
  <c r="T14" i="1" s="1"/>
  <c r="W14" i="1" s="1"/>
  <c r="R15" i="1"/>
  <c r="T15" i="1" s="1"/>
  <c r="W15" i="1" s="1"/>
  <c r="R16" i="1"/>
  <c r="T16" i="1" s="1"/>
  <c r="W16" i="1" s="1"/>
  <c r="R12" i="1"/>
  <c r="T12" i="1" s="1"/>
  <c r="W12" i="1" s="1"/>
  <c r="R13" i="1"/>
  <c r="T13" i="1" s="1"/>
  <c r="W13" i="1" s="1"/>
  <c r="K5" i="1"/>
  <c r="T6" i="1"/>
  <c r="W6" i="1" s="1"/>
  <c r="T7" i="1"/>
  <c r="W7" i="1" s="1"/>
  <c r="T8" i="1"/>
  <c r="W8" i="1" s="1"/>
  <c r="T9" i="1"/>
  <c r="W9" i="1" s="1"/>
  <c r="T10" i="1"/>
  <c r="W10" i="1" s="1"/>
  <c r="T11" i="1"/>
  <c r="W11" i="1" s="1"/>
  <c r="N18" i="1"/>
  <c r="I70" i="1"/>
  <c r="I210" i="1"/>
  <c r="H210" i="1"/>
  <c r="G210" i="1"/>
  <c r="M209" i="1"/>
  <c r="L207" i="1"/>
  <c r="J206" i="1"/>
  <c r="G206" i="1"/>
  <c r="D206" i="1"/>
  <c r="I107" i="1"/>
  <c r="H107" i="1"/>
  <c r="G107" i="1"/>
  <c r="L104" i="1"/>
  <c r="J103" i="1"/>
  <c r="G103" i="1"/>
  <c r="D103" i="1"/>
  <c r="J50" i="1"/>
  <c r="D50" i="1"/>
  <c r="G50" i="1"/>
  <c r="J116" i="1"/>
  <c r="J115" i="1"/>
  <c r="J114" i="1"/>
  <c r="J113" i="1"/>
  <c r="J112" i="1"/>
  <c r="U71" i="1"/>
  <c r="C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AC58" i="1"/>
  <c r="L51" i="1"/>
  <c r="F16" i="1"/>
  <c r="I16" i="1" s="1"/>
  <c r="J16" i="1" s="1"/>
  <c r="E16" i="1"/>
  <c r="G16" i="1" s="1"/>
  <c r="H16" i="1" s="1"/>
  <c r="F15" i="1"/>
  <c r="I15" i="1" s="1"/>
  <c r="J15" i="1" s="1"/>
  <c r="E15" i="1"/>
  <c r="G15" i="1" s="1"/>
  <c r="H15" i="1" s="1"/>
  <c r="F14" i="1"/>
  <c r="I14" i="1" s="1"/>
  <c r="J14" i="1" s="1"/>
  <c r="E14" i="1"/>
  <c r="G14" i="1" s="1"/>
  <c r="H14" i="1" s="1"/>
  <c r="F13" i="1"/>
  <c r="I13" i="1" s="1"/>
  <c r="J13" i="1" s="1"/>
  <c r="E13" i="1"/>
  <c r="G13" i="1" s="1"/>
  <c r="H13" i="1" s="1"/>
  <c r="F12" i="1"/>
  <c r="I12" i="1" s="1"/>
  <c r="J12" i="1" s="1"/>
  <c r="E12" i="1"/>
  <c r="G12" i="1" s="1"/>
  <c r="H12" i="1" s="1"/>
  <c r="F11" i="1"/>
  <c r="I11" i="1" s="1"/>
  <c r="J11" i="1" s="1"/>
  <c r="E11" i="1"/>
  <c r="G11" i="1" s="1"/>
  <c r="H11" i="1" s="1"/>
  <c r="F10" i="1"/>
  <c r="I10" i="1" s="1"/>
  <c r="J10" i="1" s="1"/>
  <c r="E10" i="1"/>
  <c r="G10" i="1" s="1"/>
  <c r="H10" i="1" s="1"/>
  <c r="F9" i="1"/>
  <c r="I9" i="1" s="1"/>
  <c r="J9" i="1" s="1"/>
  <c r="E9" i="1"/>
  <c r="G9" i="1" s="1"/>
  <c r="H9" i="1" s="1"/>
  <c r="F8" i="1"/>
  <c r="I8" i="1" s="1"/>
  <c r="J8" i="1" s="1"/>
  <c r="E8" i="1"/>
  <c r="G8" i="1" s="1"/>
  <c r="H8" i="1" s="1"/>
  <c r="F7" i="1"/>
  <c r="I7" i="1" s="1"/>
  <c r="J7" i="1" s="1"/>
  <c r="E7" i="1"/>
  <c r="G7" i="1" s="1"/>
  <c r="H7" i="1" s="1"/>
  <c r="F6" i="1"/>
  <c r="I6" i="1" s="1"/>
  <c r="J6" i="1" s="1"/>
  <c r="E6" i="1"/>
  <c r="G6" i="1" s="1"/>
  <c r="H6" i="1" s="1"/>
  <c r="R5" i="1"/>
  <c r="T5" i="1" s="1"/>
  <c r="W5" i="1" s="1"/>
  <c r="E125" i="1" l="1"/>
  <c r="D125" i="1"/>
  <c r="E129" i="1"/>
  <c r="F130" i="1" s="1"/>
  <c r="B60" i="1"/>
  <c r="L7" i="1"/>
  <c r="M9" i="1"/>
  <c r="P9" i="1" s="1"/>
  <c r="M11" i="1"/>
  <c r="P11" i="1" s="1"/>
  <c r="M13" i="1"/>
  <c r="M15" i="1"/>
  <c r="M6" i="1"/>
  <c r="L8" i="1"/>
  <c r="M10" i="1"/>
  <c r="P10" i="1" s="1"/>
  <c r="M12" i="1"/>
  <c r="M14" i="1"/>
  <c r="M16" i="1"/>
  <c r="C59" i="1"/>
  <c r="C63" i="1"/>
  <c r="C67" i="1"/>
  <c r="L67" i="1"/>
  <c r="L66" i="1"/>
  <c r="B68" i="1"/>
  <c r="L63" i="1"/>
  <c r="L62" i="1"/>
  <c r="B64" i="1"/>
  <c r="L59" i="1"/>
  <c r="B66" i="1"/>
  <c r="B62" i="1"/>
  <c r="B59" i="1"/>
  <c r="L60" i="1"/>
  <c r="B63" i="1"/>
  <c r="L64" i="1"/>
  <c r="B67" i="1"/>
  <c r="L68" i="1"/>
  <c r="A70" i="1"/>
  <c r="H54" i="1"/>
  <c r="L61" i="1"/>
  <c r="L65" i="1"/>
  <c r="L69" i="1"/>
  <c r="J117" i="1"/>
  <c r="M7" i="1"/>
  <c r="P7" i="1" s="1"/>
  <c r="M8" i="1"/>
  <c r="P8" i="1" s="1"/>
  <c r="L6" i="1"/>
  <c r="L9" i="1"/>
  <c r="L10" i="1"/>
  <c r="L11" i="1"/>
  <c r="L12" i="1"/>
  <c r="L13" i="1"/>
  <c r="L14" i="1"/>
  <c r="L15" i="1"/>
  <c r="L16" i="1"/>
  <c r="I54" i="1"/>
  <c r="B61" i="1"/>
  <c r="C62" i="1"/>
  <c r="B65" i="1"/>
  <c r="C66" i="1"/>
  <c r="B69" i="1"/>
  <c r="C61" i="1"/>
  <c r="C65" i="1"/>
  <c r="C69" i="1"/>
  <c r="G54" i="1"/>
  <c r="C60" i="1"/>
  <c r="C64" i="1"/>
  <c r="C68" i="1"/>
  <c r="D126" i="1" l="1"/>
  <c r="E134" i="1" s="1"/>
  <c r="E126" i="1"/>
  <c r="E139" i="1" s="1"/>
  <c r="A68" i="1"/>
  <c r="O68" i="1" s="1"/>
  <c r="S68" i="1" s="1"/>
  <c r="T68" i="1" s="1"/>
  <c r="V68" i="1" s="1"/>
  <c r="A66" i="1"/>
  <c r="O66" i="1" s="1"/>
  <c r="S66" i="1" s="1"/>
  <c r="T66" i="1" s="1"/>
  <c r="V66" i="1" s="1"/>
  <c r="J18" i="1"/>
  <c r="M5" i="1"/>
  <c r="P5" i="1" s="1"/>
  <c r="A60" i="1"/>
  <c r="O60" i="1" s="1"/>
  <c r="S60" i="1" s="1"/>
  <c r="T60" i="1" s="1"/>
  <c r="V60" i="1" s="1"/>
  <c r="I69" i="1"/>
  <c r="A67" i="1"/>
  <c r="O67" i="1" s="1"/>
  <c r="S67" i="1" s="1"/>
  <c r="T67" i="1" s="1"/>
  <c r="V67" i="1" s="1"/>
  <c r="A59" i="1"/>
  <c r="O59" i="1" s="1"/>
  <c r="S59" i="1" s="1"/>
  <c r="T59" i="1" s="1"/>
  <c r="V59" i="1" s="1"/>
  <c r="A63" i="1"/>
  <c r="O63" i="1" s="1"/>
  <c r="S63" i="1" s="1"/>
  <c r="T63" i="1" s="1"/>
  <c r="V63" i="1" s="1"/>
  <c r="A64" i="1"/>
  <c r="O64" i="1" s="1"/>
  <c r="S64" i="1" s="1"/>
  <c r="T64" i="1" s="1"/>
  <c r="V64" i="1" s="1"/>
  <c r="V70" i="1"/>
  <c r="A65" i="1"/>
  <c r="O65" i="1" s="1"/>
  <c r="S65" i="1" s="1"/>
  <c r="T65" i="1" s="1"/>
  <c r="V65" i="1" s="1"/>
  <c r="A62" i="1"/>
  <c r="O62" i="1" s="1"/>
  <c r="S62" i="1" s="1"/>
  <c r="T62" i="1" s="1"/>
  <c r="V62" i="1" s="1"/>
  <c r="L18" i="1"/>
  <c r="M18" i="1" s="1"/>
  <c r="O18" i="1" s="1"/>
  <c r="Q18" i="1" s="1"/>
  <c r="R18" i="1" s="1"/>
  <c r="A69" i="1"/>
  <c r="O69" i="1" s="1"/>
  <c r="S69" i="1" s="1"/>
  <c r="T69" i="1" s="1"/>
  <c r="V69" i="1" s="1"/>
  <c r="A61" i="1"/>
  <c r="O61" i="1" s="1"/>
  <c r="S61" i="1" s="1"/>
  <c r="T61" i="1" s="1"/>
  <c r="V61" i="1" s="1"/>
  <c r="I68" i="1" l="1"/>
  <c r="V71" i="1"/>
  <c r="M53" i="1"/>
  <c r="T58" i="1"/>
  <c r="I67" i="1" l="1"/>
  <c r="V58" i="1"/>
  <c r="X58" i="1"/>
  <c r="Y58" i="1" s="1"/>
  <c r="Z58" i="1" s="1"/>
  <c r="AB58" i="1" s="1"/>
  <c r="AD58" i="1" s="1"/>
  <c r="I66" i="1" l="1"/>
  <c r="I65" i="1" l="1"/>
  <c r="I64" i="1" l="1"/>
  <c r="I63" i="1" l="1"/>
  <c r="I62" i="1" l="1"/>
  <c r="I61" i="1" l="1"/>
  <c r="I60" i="1" l="1"/>
  <c r="I59" i="1" l="1"/>
  <c r="K18" i="1"/>
</calcChain>
</file>

<file path=xl/sharedStrings.xml><?xml version="1.0" encoding="utf-8"?>
<sst xmlns="http://schemas.openxmlformats.org/spreadsheetml/2006/main" count="495" uniqueCount="285">
  <si>
    <t>PROJETO ELÉTRICO INDUSTRIAL</t>
  </si>
  <si>
    <t>TENSÃO</t>
  </si>
  <si>
    <t>CORRENTE</t>
  </si>
  <si>
    <t>FATOR</t>
  </si>
  <si>
    <t>MÉTRICA</t>
  </si>
  <si>
    <t>PROTEÇÃO</t>
  </si>
  <si>
    <t>1-CIRCUITOS DE TOMADAS DE USO GERAL TUGs e TUEs</t>
  </si>
  <si>
    <t>PROJETO</t>
  </si>
  <si>
    <t xml:space="preserve">TEMPERATURA </t>
  </si>
  <si>
    <t>AGRAPAMENTO</t>
  </si>
  <si>
    <t>CORRIGIDA</t>
  </si>
  <si>
    <t>CONDUTORES</t>
  </si>
  <si>
    <t>DISJUNTORES</t>
  </si>
  <si>
    <t>Tipo</t>
  </si>
  <si>
    <t>LARGURA</t>
  </si>
  <si>
    <t>COMPRIMENTO</t>
  </si>
  <si>
    <t>PERIMETRO</t>
  </si>
  <si>
    <t>ÁREA</t>
  </si>
  <si>
    <t>QUANTIDADE</t>
  </si>
  <si>
    <t>Nº DE CIRCUITOS</t>
  </si>
  <si>
    <t>CARGA/ CIRCUITO VA</t>
  </si>
  <si>
    <t>TENSÃO VOLTs</t>
  </si>
  <si>
    <t>Ip ( A)</t>
  </si>
  <si>
    <t>FCT</t>
  </si>
  <si>
    <t>FCA</t>
  </si>
  <si>
    <t>Iz - (A)</t>
  </si>
  <si>
    <t>Seção do condutor mm²</t>
  </si>
  <si>
    <t>Nº Polos</t>
  </si>
  <si>
    <t>CORRENTE NOMINAL  (A)</t>
  </si>
  <si>
    <t>(m)</t>
  </si>
  <si>
    <t>(m²)</t>
  </si>
  <si>
    <t>ARREDONDADO</t>
  </si>
  <si>
    <t>Unit. (VA)</t>
  </si>
  <si>
    <t>DTM</t>
  </si>
  <si>
    <t>Laboratório</t>
  </si>
  <si>
    <t>LUMINÁRIA CÓDIGO</t>
  </si>
  <si>
    <t>LÂMPADA CÓDIGO</t>
  </si>
  <si>
    <t>BARRAMENTOS</t>
  </si>
  <si>
    <t>CIRCUITO</t>
  </si>
  <si>
    <t>FASE</t>
  </si>
  <si>
    <t>DISJUNTOR</t>
  </si>
  <si>
    <t>ESQUERDO</t>
  </si>
  <si>
    <t>R</t>
  </si>
  <si>
    <t>DIREITO</t>
  </si>
  <si>
    <t>S</t>
  </si>
  <si>
    <t>T</t>
  </si>
  <si>
    <t>IFR</t>
  </si>
  <si>
    <t>IFS</t>
  </si>
  <si>
    <t>IFT</t>
  </si>
  <si>
    <t>Corrente do circuito reserva</t>
  </si>
  <si>
    <t>DIMENSIONAMENTO DOS CIRCUITOS RESERVAS</t>
  </si>
  <si>
    <r>
      <rPr>
        <b/>
        <sz val="11"/>
        <color theme="1"/>
        <rFont val="Symbol"/>
      </rPr>
      <t>S</t>
    </r>
    <r>
      <rPr>
        <b/>
        <sz val="7"/>
        <color theme="1"/>
        <rFont val="Calibri"/>
      </rPr>
      <t>IfaseS</t>
    </r>
  </si>
  <si>
    <r>
      <rPr>
        <b/>
        <sz val="11"/>
        <color rgb="FFFF0000"/>
        <rFont val="Noto Sans Symbols"/>
      </rPr>
      <t>S</t>
    </r>
    <r>
      <rPr>
        <b/>
        <sz val="8"/>
        <color rgb="FFFF0000"/>
        <rFont val="Arial"/>
      </rPr>
      <t>circuitos</t>
    </r>
  </si>
  <si>
    <t>CORRENTE  DO QDFL (DISJUNTOR)</t>
  </si>
  <si>
    <t>Registro/circuito reserva</t>
  </si>
  <si>
    <t>BALANCIAMENTO DAS FASES</t>
  </si>
  <si>
    <t>2-CIRCUITOS DE ILUMINAÇÃO</t>
  </si>
  <si>
    <t xml:space="preserve">ÍNDICE DO LOCAL </t>
  </si>
  <si>
    <t>COMPRIMENTO X           LARGURA</t>
  </si>
  <si>
    <t>COMPRIMENTO +         LARGURA</t>
  </si>
  <si>
    <t>ALTURA ÚTIL</t>
  </si>
  <si>
    <t xml:space="preserve">TABELA LUMINÁRIA </t>
  </si>
  <si>
    <t>DEPENDÊNCIA</t>
  </si>
  <si>
    <t>LARGURA  (m)</t>
  </si>
  <si>
    <t>COMPRIMENTO (m)</t>
  </si>
  <si>
    <t>ÁREA    (m²)</t>
  </si>
  <si>
    <t xml:space="preserve">ILUMINÂNCIA LUX </t>
  </si>
  <si>
    <r>
      <rPr>
        <b/>
        <sz val="10"/>
        <color theme="1"/>
        <rFont val="Swis721 bt"/>
      </rPr>
      <t xml:space="preserve">FATOR DE UILIZAÇÃO </t>
    </r>
    <r>
      <rPr>
        <sz val="8"/>
        <color theme="1"/>
        <rFont val="Swis721 bt"/>
      </rPr>
      <t>INTERPOLADO</t>
    </r>
  </si>
  <si>
    <r>
      <rPr>
        <b/>
        <sz val="11"/>
        <color theme="1"/>
        <rFont val="Swis721 bt"/>
      </rPr>
      <t>FATOR DE</t>
    </r>
    <r>
      <rPr>
        <b/>
        <sz val="11"/>
        <color theme="1"/>
        <rFont val="Swis721 bt"/>
      </rPr>
      <t xml:space="preserve"> </t>
    </r>
    <r>
      <rPr>
        <b/>
        <sz val="8"/>
        <color theme="1"/>
        <rFont val="Swis721 bt"/>
      </rPr>
      <t>MANUTENÇÃO</t>
    </r>
  </si>
  <si>
    <r>
      <rPr>
        <b/>
        <sz val="11"/>
        <color theme="1"/>
        <rFont val="Swis721 bt"/>
      </rPr>
      <t xml:space="preserve">LÚMENS/ </t>
    </r>
    <r>
      <rPr>
        <sz val="11"/>
        <color theme="1"/>
        <rFont val="Swis721 bt"/>
      </rPr>
      <t>LÂMPADAS</t>
    </r>
  </si>
  <si>
    <r>
      <rPr>
        <b/>
        <sz val="11"/>
        <color theme="1"/>
        <rFont val="Swis721 bt"/>
      </rPr>
      <t>LÚMENS/</t>
    </r>
    <r>
      <rPr>
        <sz val="11"/>
        <color theme="1"/>
        <rFont val="Swis721 bt"/>
      </rPr>
      <t xml:space="preserve"> LUMINÁRIA</t>
    </r>
  </si>
  <si>
    <r>
      <rPr>
        <b/>
        <sz val="11"/>
        <color theme="1"/>
        <rFont val="Arial"/>
      </rPr>
      <t xml:space="preserve">QUANTIDADE </t>
    </r>
    <r>
      <rPr>
        <sz val="9"/>
        <color theme="1"/>
        <rFont val="Arial"/>
      </rPr>
      <t>DE LUMINÁRIAS</t>
    </r>
  </si>
  <si>
    <r>
      <rPr>
        <b/>
        <sz val="11"/>
        <color theme="1"/>
        <rFont val="Arial"/>
      </rPr>
      <t xml:space="preserve">QUANTIDADE    </t>
    </r>
    <r>
      <rPr>
        <sz val="9"/>
        <color theme="1"/>
        <rFont val="Arial"/>
      </rPr>
      <t xml:space="preserve">  DE LUMINÁRIAS (ARREDONDADAS)</t>
    </r>
  </si>
  <si>
    <r>
      <rPr>
        <b/>
        <sz val="11"/>
        <color theme="1"/>
        <rFont val="Arial"/>
      </rPr>
      <t xml:space="preserve">POTÊNCIA </t>
    </r>
    <r>
      <rPr>
        <sz val="9"/>
        <color theme="1"/>
        <rFont val="Arial"/>
      </rPr>
      <t xml:space="preserve">LUMINÁRIA + REATOR </t>
    </r>
    <r>
      <rPr>
        <b/>
        <sz val="11"/>
        <color theme="1"/>
        <rFont val="Arial"/>
      </rPr>
      <t>(W)</t>
    </r>
  </si>
  <si>
    <r>
      <rPr>
        <b/>
        <sz val="11"/>
        <color theme="1"/>
        <rFont val="Arial"/>
      </rPr>
      <t xml:space="preserve">POTÊNCIA </t>
    </r>
    <r>
      <rPr>
        <sz val="11"/>
        <color theme="1"/>
        <rFont val="Arial"/>
      </rPr>
      <t>TOTAL</t>
    </r>
    <r>
      <rPr>
        <b/>
        <sz val="11"/>
        <color theme="1"/>
        <rFont val="Arial"/>
      </rPr>
      <t>(W)</t>
    </r>
  </si>
  <si>
    <t>Nº DE LUMINÁRIAS/ CIRCUITO W</t>
  </si>
  <si>
    <t>Nº DE LUMINÁRIAS/ CIRCUITO W /ARREDONDADO</t>
  </si>
  <si>
    <r>
      <rPr>
        <b/>
        <sz val="11"/>
        <color theme="1"/>
        <rFont val="Arial"/>
      </rPr>
      <t xml:space="preserve">POTÊNCIA </t>
    </r>
    <r>
      <rPr>
        <sz val="11"/>
        <color theme="1"/>
        <rFont val="Arial"/>
      </rPr>
      <t>TOTAL</t>
    </r>
    <r>
      <rPr>
        <b/>
        <sz val="11"/>
        <color theme="1"/>
        <rFont val="Arial"/>
      </rPr>
      <t>(W) / FP (VA)</t>
    </r>
  </si>
  <si>
    <t>TENSÃO  FN</t>
  </si>
  <si>
    <t xml:space="preserve"> CORRENTE DE PROJETO Ip</t>
  </si>
  <si>
    <t>FATOR DE CORREÇÃO FCTA</t>
  </si>
  <si>
    <t>CORRENTE CORRIGIDA Iz</t>
  </si>
  <si>
    <t>K</t>
  </si>
  <si>
    <t>C*L</t>
  </si>
  <si>
    <t>C+L</t>
  </si>
  <si>
    <t>hu</t>
  </si>
  <si>
    <t>k1</t>
  </si>
  <si>
    <t>k2</t>
  </si>
  <si>
    <t>u1</t>
  </si>
  <si>
    <t>u2</t>
  </si>
  <si>
    <t>LOCAL</t>
  </si>
  <si>
    <t>L</t>
  </si>
  <si>
    <t>C</t>
  </si>
  <si>
    <t>A</t>
  </si>
  <si>
    <t>E</t>
  </si>
  <si>
    <t>Fu</t>
  </si>
  <si>
    <t>Fd</t>
  </si>
  <si>
    <t>lm/lamp</t>
  </si>
  <si>
    <t>lm/lum</t>
  </si>
  <si>
    <t>Q/lum</t>
  </si>
  <si>
    <t>LÂMPADA(S)</t>
  </si>
  <si>
    <t>+</t>
  </si>
  <si>
    <t>REATOR</t>
  </si>
  <si>
    <t>3-CIRCUITOS DE MOTORES =FORÇA MOTRIZ</t>
  </si>
  <si>
    <t>MOTORES</t>
  </si>
  <si>
    <t>POTÊNCIA(CV)</t>
  </si>
  <si>
    <t>SIMULTANEIDADE</t>
  </si>
  <si>
    <t>UTILIZAÇÃO</t>
  </si>
  <si>
    <t>RENDIMENTO</t>
  </si>
  <si>
    <t>FATOR DE POTÊNCIA</t>
  </si>
  <si>
    <t>DEMANDA (VA)</t>
  </si>
  <si>
    <t>GRUPO1</t>
  </si>
  <si>
    <t>GRUPO2</t>
  </si>
  <si>
    <t>GRUPO3</t>
  </si>
  <si>
    <t>GRUPO4</t>
  </si>
  <si>
    <t>GRUPO5</t>
  </si>
  <si>
    <t>TOTAL</t>
  </si>
  <si>
    <t>circuito1</t>
  </si>
  <si>
    <t>Escritorio1-1</t>
  </si>
  <si>
    <t>Escritorio1-2</t>
  </si>
  <si>
    <t>Escritorio1-3</t>
  </si>
  <si>
    <t>RESERVA</t>
  </si>
  <si>
    <t>Escritorio2</t>
  </si>
  <si>
    <t>circuito2</t>
  </si>
  <si>
    <t>circuito3</t>
  </si>
  <si>
    <t>circuito4</t>
  </si>
  <si>
    <t>circuito5</t>
  </si>
  <si>
    <t>circuito6</t>
  </si>
  <si>
    <t>circuito7</t>
  </si>
  <si>
    <t>Montagem</t>
  </si>
  <si>
    <t>circuito8</t>
  </si>
  <si>
    <t>circuito9</t>
  </si>
  <si>
    <t>circuito10</t>
  </si>
  <si>
    <t>circuito11</t>
  </si>
  <si>
    <t>circuito12</t>
  </si>
  <si>
    <t>circuito13</t>
  </si>
  <si>
    <t>circuito14</t>
  </si>
  <si>
    <t>.</t>
  </si>
  <si>
    <t>LINHA DE MONTAGEM</t>
  </si>
  <si>
    <t>FABRICAÇÃO</t>
  </si>
  <si>
    <t>ESTOQUE</t>
  </si>
  <si>
    <t>LABORATÓRIO</t>
  </si>
  <si>
    <t>ESCRITÓRIO 1</t>
  </si>
  <si>
    <t>ESCRITÓRIO 2</t>
  </si>
  <si>
    <t>BANHEIRO FEMININO</t>
  </si>
  <si>
    <t>BANHEIRO MASCULINO</t>
  </si>
  <si>
    <t xml:space="preserve">BANHEIRO DEFICIENTE </t>
  </si>
  <si>
    <t>COZINHA</t>
  </si>
  <si>
    <t>CIRCULAÇÃO</t>
  </si>
  <si>
    <t>ÍTEM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</si>
  <si>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</si>
  <si>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</si>
  <si>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</si>
  <si>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</si>
  <si>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</si>
  <si>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</si>
  <si>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</si>
  <si>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</si>
  <si>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</si>
  <si>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</si>
  <si>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</si>
  <si>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EM FUNÇÃO PERÍMETRO</t>
  </si>
  <si>
    <t xml:space="preserve">EM FUNÇÃO DA ÁREA </t>
  </si>
  <si>
    <t xml:space="preserve">QUANTIDADE DE TUGs EM FUNÇÃO </t>
  </si>
  <si>
    <t xml:space="preserve">QUANTIDADE DE TUGs EM FUNÇÃO DA </t>
  </si>
  <si>
    <t>POTÊNCIA TOTAL EM (VOLTS-AMPERES)</t>
  </si>
  <si>
    <t>POTÊNCIA TUGs EM (WATT)</t>
  </si>
  <si>
    <t>POTÊNCIA  EM (WATT)</t>
  </si>
  <si>
    <t>mm²</t>
  </si>
  <si>
    <t>UTILIZAR</t>
  </si>
  <si>
    <t>CIRCUITOS TUGs E TUEs</t>
  </si>
  <si>
    <t xml:space="preserve">Seção do condutor </t>
  </si>
  <si>
    <t>CONDUTOR</t>
  </si>
  <si>
    <t>NºTUEs</t>
  </si>
  <si>
    <t>Unit. (WATT)</t>
  </si>
  <si>
    <t>POTÊNCIA TUGs</t>
  </si>
  <si>
    <t>POTÊNCIA TUEs</t>
  </si>
  <si>
    <t>NºTUGs-WATT</t>
  </si>
  <si>
    <t>TUGs+TUEs</t>
  </si>
  <si>
    <t>POTÊNCIA  TOTAL(WATT)</t>
  </si>
  <si>
    <t>100% ATÉ 20kW</t>
  </si>
  <si>
    <t>70% DO EXCEDENTE</t>
  </si>
  <si>
    <t>DEMANDA WATT</t>
  </si>
  <si>
    <t>CARGA (WATT)</t>
  </si>
  <si>
    <t>POTÊNCIA MECÂNICA  EM CAVALO VAPOR (CV)</t>
  </si>
  <si>
    <t>CONVERTER EM WATTs</t>
  </si>
  <si>
    <t>POTÊNCIA APARENTE(VA)</t>
  </si>
  <si>
    <t>ALIMENTAÇÃO       (F-N-F)V</t>
  </si>
  <si>
    <t>ALIMENTAÇÃO             (F-F)V</t>
  </si>
  <si>
    <t>ALIMENTAÇÃO             (F-N)V</t>
  </si>
  <si>
    <t>RAIZ QUADRADA      DE 3</t>
  </si>
  <si>
    <r>
      <t xml:space="preserve">CORRENTE DE PROJETO TRIFÁSICO-380V </t>
    </r>
    <r>
      <rPr>
        <b/>
        <sz val="11"/>
        <color rgb="FFFF0000"/>
        <rFont val="Calibri"/>
        <family val="2"/>
      </rPr>
      <t>F-F</t>
    </r>
    <r>
      <rPr>
        <sz val="11"/>
        <color theme="1"/>
        <rFont val="Calibri"/>
        <family val="2"/>
      </rPr>
      <t xml:space="preserve"> AMPÈRES A</t>
    </r>
  </si>
  <si>
    <t>AGRUPAMENTO         FATOR DE CORREÇÃO DE  AGRUPAMENTO</t>
  </si>
  <si>
    <t>TEMPERATURA                     E  FATOR DE CORREÇÃO TEMPERATURA</t>
  </si>
  <si>
    <t>Corrente projeto</t>
  </si>
  <si>
    <t>Distância ao QD</t>
  </si>
  <si>
    <t>D%</t>
  </si>
  <si>
    <r>
      <rPr>
        <b/>
        <sz val="11"/>
        <color theme="1"/>
        <rFont val="Arial"/>
        <family val="2"/>
      </rPr>
      <t>V</t>
    </r>
    <r>
      <rPr>
        <b/>
        <sz val="8"/>
        <color theme="1"/>
        <rFont val="Arial"/>
        <family val="2"/>
      </rPr>
      <t>FF</t>
    </r>
  </si>
  <si>
    <t>CORRENTE DE PROJETO (A)</t>
  </si>
  <si>
    <t>CORRENTE CORRIGIDA (A)</t>
  </si>
  <si>
    <t xml:space="preserve">   Corrente projeto</t>
  </si>
  <si>
    <t>Sc=</t>
  </si>
  <si>
    <r>
      <t xml:space="preserve">             D%            </t>
    </r>
    <r>
      <rPr>
        <b/>
        <sz val="11"/>
        <color theme="4"/>
        <rFont val="Calibri"/>
        <family val="2"/>
        <scheme val="minor"/>
      </rPr>
      <t>X</t>
    </r>
  </si>
  <si>
    <r>
      <t>V</t>
    </r>
    <r>
      <rPr>
        <b/>
        <sz val="8"/>
        <color theme="4"/>
        <rFont val="Arial"/>
        <family val="2"/>
      </rPr>
      <t>FF</t>
    </r>
  </si>
  <si>
    <t>Bitola Comercial</t>
  </si>
  <si>
    <t>Seção do condutor</t>
  </si>
  <si>
    <r>
      <rPr>
        <b/>
        <sz val="16"/>
        <color theme="4"/>
        <rFont val="Arial"/>
        <family val="2"/>
      </rPr>
      <t>173,2/</t>
    </r>
    <r>
      <rPr>
        <b/>
        <sz val="16"/>
        <color theme="4"/>
        <rFont val="Symbol"/>
        <family val="1"/>
        <charset val="2"/>
      </rPr>
      <t xml:space="preserve">r </t>
    </r>
    <r>
      <rPr>
        <b/>
        <sz val="16"/>
        <color theme="4"/>
        <rFont val="Calibri"/>
        <family val="2"/>
        <scheme val="major"/>
      </rPr>
      <t>x</t>
    </r>
  </si>
  <si>
    <r>
      <rPr>
        <b/>
        <sz val="12"/>
        <color theme="4"/>
        <rFont val="Symbol"/>
        <family val="1"/>
        <charset val="2"/>
      </rPr>
      <t>S</t>
    </r>
    <r>
      <rPr>
        <b/>
        <sz val="12"/>
        <color theme="4"/>
        <rFont val="Arial Narrow"/>
        <family val="2"/>
      </rPr>
      <t xml:space="preserve"> Distância ao QD   </t>
    </r>
    <r>
      <rPr>
        <b/>
        <sz val="12"/>
        <color theme="4"/>
        <rFont val="Arial Narrow"/>
        <family val="1"/>
        <charset val="2"/>
      </rPr>
      <t xml:space="preserve">  X</t>
    </r>
  </si>
  <si>
    <r>
      <t xml:space="preserve">CORRENTE DE PROJETO MONOFÁSICO-127V </t>
    </r>
    <r>
      <rPr>
        <sz val="11"/>
        <color rgb="FFFF0000"/>
        <rFont val="Calibri"/>
        <family val="2"/>
      </rPr>
      <t>F-N</t>
    </r>
    <r>
      <rPr>
        <sz val="11"/>
        <color theme="1"/>
        <rFont val="Calibri"/>
        <family val="2"/>
      </rPr>
      <t xml:space="preserve"> AMPÈRES A</t>
    </r>
  </si>
  <si>
    <r>
      <t>CORRENTE DE PROJETO MONOFÁSICO-220V</t>
    </r>
    <r>
      <rPr>
        <sz val="11"/>
        <color rgb="FFFF0000"/>
        <rFont val="Calibri"/>
        <family val="2"/>
      </rPr>
      <t xml:space="preserve"> F-</t>
    </r>
    <r>
      <rPr>
        <b/>
        <sz val="11"/>
        <color rgb="FFFF0000"/>
        <rFont val="Calibri"/>
        <family val="2"/>
      </rPr>
      <t>F OU F</t>
    </r>
    <r>
      <rPr>
        <sz val="11"/>
        <color rgb="FFFF0000"/>
        <rFont val="Calibri"/>
        <family val="2"/>
      </rPr>
      <t>N</t>
    </r>
    <r>
      <rPr>
        <sz val="11"/>
        <color theme="1"/>
        <rFont val="Calibri"/>
        <family val="2"/>
      </rPr>
      <t xml:space="preserve"> AMPÈRES A</t>
    </r>
  </si>
  <si>
    <t xml:space="preserve"> OS CONDUTORES DEVEM SER CAPAZES DE SUPORTAR UMA CORRENTE DE CURTO-CIRCUITO POR UM TEMPO MÍNIMO ATÉ A ATUAÇÃO DO DISPOSITIVO DE PROTEÇÃO.</t>
  </si>
  <si>
    <r>
      <t>200/</t>
    </r>
    <r>
      <rPr>
        <b/>
        <sz val="16"/>
        <color theme="4"/>
        <rFont val="Symbol"/>
        <family val="1"/>
        <charset val="2"/>
      </rPr>
      <t xml:space="preserve">r </t>
    </r>
    <r>
      <rPr>
        <b/>
        <sz val="16"/>
        <color theme="4"/>
        <rFont val="Calibri"/>
        <family val="2"/>
        <scheme val="major"/>
      </rPr>
      <t>x</t>
    </r>
  </si>
  <si>
    <t>TRIFÁSICO-380V FF</t>
  </si>
  <si>
    <t>TRIFÁSICO-220V FF</t>
  </si>
  <si>
    <t>MONOFÁSICO-220V FN</t>
  </si>
  <si>
    <t>MONOFÁSICO 127V</t>
  </si>
  <si>
    <t>Te(s)</t>
  </si>
  <si>
    <t>Ics(kA)</t>
  </si>
  <si>
    <t>D5/D6</t>
  </si>
  <si>
    <t>log10(D6)</t>
  </si>
  <si>
    <t>F6^0,5</t>
  </si>
  <si>
    <t>Tf</t>
  </si>
  <si>
    <t>234+Tf</t>
  </si>
  <si>
    <t>Ti</t>
  </si>
  <si>
    <t>234+Ti</t>
  </si>
  <si>
    <t>Bitola do comercial</t>
  </si>
  <si>
    <t>Isolante</t>
  </si>
  <si>
    <r>
      <t>T</t>
    </r>
    <r>
      <rPr>
        <sz val="9"/>
        <color theme="1"/>
        <rFont val="Calibri"/>
        <family val="2"/>
        <scheme val="minor"/>
      </rPr>
      <t>f</t>
    </r>
  </si>
  <si>
    <t>PVC</t>
  </si>
  <si>
    <t>160ºC</t>
  </si>
  <si>
    <t>70ºC</t>
  </si>
  <si>
    <t>XLPE- EPR</t>
  </si>
  <si>
    <t>250ºC</t>
  </si>
  <si>
    <t>90ºC</t>
  </si>
  <si>
    <t>0-15</t>
  </si>
  <si>
    <t>15-33</t>
  </si>
  <si>
    <t>33-45</t>
  </si>
  <si>
    <t>&gt;45</t>
  </si>
  <si>
    <t>-</t>
  </si>
  <si>
    <t>PORCENTAGEM DE 3ª HARMÔNICA NA CORRENTE DE FASE</t>
  </si>
  <si>
    <t>ESCOLHA DA SEÇÃO COM BASE NA CORRENTE DE FASE</t>
  </si>
  <si>
    <t>ESCOLHA DA SEÇÃO COM BASE NA CORRENTE DE NEUTRO</t>
  </si>
  <si>
    <t>FATOR DE CORREÇÃO</t>
  </si>
  <si>
    <t>I FASE_CORRIGIDO</t>
  </si>
  <si>
    <t>I CARGA</t>
  </si>
  <si>
    <t>I NEUTRO_CORRIGIDO</t>
  </si>
  <si>
    <t>% 3ª ORDEM</t>
  </si>
  <si>
    <t>FATOR_CORREÇÃO</t>
  </si>
  <si>
    <r>
      <rPr>
        <b/>
        <sz val="12"/>
        <color theme="1"/>
        <rFont val="Arial"/>
        <family val="2"/>
      </rPr>
      <t>1-CRITÉRIO DA AMPACIDADE</t>
    </r>
    <r>
      <rPr>
        <sz val="12"/>
        <color theme="1"/>
        <rFont val="Arial"/>
        <family val="2"/>
      </rPr>
      <t>– capacidade do condutor de atender à corrente da carga em funcionamento contínuo, ou seja, a capacidade de condução dos condutores tem que ser igual ou superior a corrente de projeto do circuito.</t>
    </r>
  </si>
  <si>
    <t>Dimensionamento dos condutores</t>
  </si>
  <si>
    <r>
      <t>2-CRITÉRIO DA QUEDA DE TENSÃO </t>
    </r>
    <r>
      <rPr>
        <sz val="12"/>
        <color theme="1"/>
        <rFont val="Arial"/>
        <family val="2"/>
      </rPr>
      <t>– os condutores devem permitir que a queda de tensão fique dentro dos limites estabelecidos na NBR 5410.</t>
    </r>
  </si>
  <si>
    <r>
      <rPr>
        <b/>
        <sz val="12"/>
        <color theme="1"/>
        <rFont val="Arial"/>
        <family val="2"/>
      </rPr>
      <t>3-CRITÉRIO DA SUPORTABILIDADE AO CURTO-CIRCUITO</t>
    </r>
    <r>
      <rPr>
        <sz val="12"/>
        <color theme="1"/>
        <rFont val="Arial"/>
        <family val="2"/>
      </rPr>
      <t> – os condutores devem ser capazes de suportar uma corrente de curto-circuito por um tempo mínimo até a atuação do dispositivo de proteção.</t>
    </r>
  </si>
  <si>
    <t>SEÇÃO DOS CONDUTORES NA PRESENÇA DE HARMÔNICOS</t>
  </si>
  <si>
    <t>4-O VALOR DA CORRENTE DE FASE E DO NEUTRO CORRIGIDO PARA A DETERMINAÇÃO DA SEÇÃO DOS CONDUTORES.</t>
  </si>
  <si>
    <t>Corrente de Projeto corrigida em Ampères (A)</t>
  </si>
  <si>
    <t>Seção do condutor em mm²</t>
  </si>
  <si>
    <t>10mm²</t>
  </si>
  <si>
    <r>
      <rPr>
        <b/>
        <sz val="11"/>
        <color theme="4"/>
        <rFont val="Arial"/>
        <family val="2"/>
      </rPr>
      <t xml:space="preserve">Sc= </t>
    </r>
    <r>
      <rPr>
        <sz val="11"/>
        <color theme="4"/>
        <rFont val="Arial"/>
        <family val="2"/>
      </rPr>
      <t>Seção do condutor mm²</t>
    </r>
  </si>
  <si>
    <r>
      <rPr>
        <b/>
        <sz val="11"/>
        <color theme="4"/>
        <rFont val="Arial"/>
        <family val="2"/>
      </rPr>
      <t>Ics=</t>
    </r>
    <r>
      <rPr>
        <sz val="11"/>
        <color theme="4"/>
        <rFont val="Arial"/>
        <family val="2"/>
      </rPr>
      <t xml:space="preserve"> Corrente Simétrica de curto-circuito em </t>
    </r>
    <r>
      <rPr>
        <b/>
        <sz val="11"/>
        <color theme="4"/>
        <rFont val="Arial"/>
        <family val="2"/>
      </rPr>
      <t>kA</t>
    </r>
  </si>
  <si>
    <r>
      <rPr>
        <b/>
        <sz val="11"/>
        <color theme="4"/>
        <rFont val="Arial"/>
        <family val="2"/>
      </rPr>
      <t>Te=</t>
    </r>
    <r>
      <rPr>
        <sz val="11"/>
        <color theme="4"/>
        <rFont val="Arial"/>
        <family val="2"/>
      </rPr>
      <t xml:space="preserve"> Tempo de eliminação do defeito, em</t>
    </r>
    <r>
      <rPr>
        <b/>
        <sz val="11"/>
        <color theme="4"/>
        <rFont val="Arial"/>
        <family val="2"/>
      </rPr>
      <t xml:space="preserve"> s</t>
    </r>
    <r>
      <rPr>
        <sz val="11"/>
        <color theme="4"/>
        <rFont val="Arial"/>
        <family val="2"/>
      </rPr>
      <t>.</t>
    </r>
  </si>
  <si>
    <r>
      <rPr>
        <b/>
        <sz val="11"/>
        <color theme="4"/>
        <rFont val="Arial"/>
        <family val="2"/>
      </rPr>
      <t>Tf=</t>
    </r>
    <r>
      <rPr>
        <sz val="11"/>
        <color theme="4"/>
        <rFont val="Arial"/>
        <family val="2"/>
      </rPr>
      <t xml:space="preserve"> Temperatura máxima de curto-circuito suportada pela isolação do condutor, em </t>
    </r>
    <r>
      <rPr>
        <b/>
        <sz val="11"/>
        <color theme="4"/>
        <rFont val="Arial"/>
        <family val="2"/>
      </rPr>
      <t>ºC</t>
    </r>
  </si>
  <si>
    <r>
      <rPr>
        <b/>
        <sz val="11"/>
        <color theme="4"/>
        <rFont val="Arial"/>
        <family val="2"/>
      </rPr>
      <t>Ti=</t>
    </r>
    <r>
      <rPr>
        <sz val="11"/>
        <color theme="4"/>
        <rFont val="Arial"/>
        <family val="2"/>
      </rPr>
      <t xml:space="preserve"> Temperatura máxima admissível pelo condutor em regime normal de opereação, em</t>
    </r>
    <r>
      <rPr>
        <b/>
        <sz val="11"/>
        <color theme="4"/>
        <rFont val="Arial"/>
        <family val="2"/>
      </rPr>
      <t xml:space="preserve"> ºC.</t>
    </r>
  </si>
  <si>
    <r>
      <rPr>
        <b/>
        <sz val="11"/>
        <color theme="4"/>
        <rFont val="Arial"/>
        <family val="2"/>
      </rPr>
      <t>Tf e Ti</t>
    </r>
    <r>
      <rPr>
        <sz val="11"/>
        <color theme="4"/>
        <rFont val="Arial"/>
        <family val="2"/>
      </rPr>
      <t xml:space="preserve"> são fixados em norma e valem </t>
    </r>
    <r>
      <rPr>
        <b/>
        <sz val="11"/>
        <color theme="4"/>
        <rFont val="Arial"/>
        <family val="2"/>
      </rPr>
      <t>160ºC e 70ºC</t>
    </r>
    <r>
      <rPr>
        <sz val="11"/>
        <color theme="4"/>
        <rFont val="Arial"/>
        <family val="2"/>
      </rPr>
      <t xml:space="preserve">, respectivamente, para o </t>
    </r>
    <r>
      <rPr>
        <b/>
        <sz val="11"/>
        <color theme="4"/>
        <rFont val="Arial"/>
        <family val="2"/>
      </rPr>
      <t xml:space="preserve">PVC e 250ºC </t>
    </r>
    <r>
      <rPr>
        <sz val="11"/>
        <color theme="4"/>
        <rFont val="Arial"/>
        <family val="2"/>
      </rPr>
      <t xml:space="preserve">e </t>
    </r>
    <r>
      <rPr>
        <b/>
        <sz val="11"/>
        <color theme="4"/>
        <rFont val="Arial"/>
        <family val="2"/>
      </rPr>
      <t>90ºC</t>
    </r>
    <r>
      <rPr>
        <sz val="11"/>
        <color theme="4"/>
        <rFont val="Arial"/>
        <family val="2"/>
      </rPr>
      <t xml:space="preserve"> para o </t>
    </r>
    <r>
      <rPr>
        <b/>
        <sz val="11"/>
        <color theme="4"/>
        <rFont val="Arial"/>
        <family val="2"/>
      </rPr>
      <t>XLPE.</t>
    </r>
  </si>
  <si>
    <t>BALANCIAMENTO</t>
  </si>
  <si>
    <t>Onde</t>
  </si>
  <si>
    <t>P(CV) = Potência do motor em CV</t>
  </si>
  <si>
    <t>Demanda de um conjunto de motores iguais</t>
  </si>
  <si>
    <t>Fu=Fator de Utilização</t>
  </si>
  <si>
    <t>Fs=Fator de simultaneidade</t>
  </si>
  <si>
    <t>Nm=número de motores</t>
  </si>
  <si>
    <t>Demanda para Iluminação(VA)</t>
  </si>
  <si>
    <t>Pl=Potência da Lâmpada</t>
  </si>
  <si>
    <t>Pr= Potência do reator</t>
  </si>
  <si>
    <r>
      <t>Fp=cos</t>
    </r>
    <r>
      <rPr>
        <sz val="12"/>
        <color rgb="FF0070C0"/>
        <rFont val="Symbol"/>
        <family val="1"/>
        <charset val="2"/>
      </rPr>
      <t></t>
    </r>
    <r>
      <rPr>
        <sz val="12"/>
        <color rgb="FF0070C0"/>
        <rFont val="Arial"/>
        <family val="2"/>
      </rPr>
      <t>=Fator de potência</t>
    </r>
  </si>
  <si>
    <r>
      <rPr>
        <sz val="12"/>
        <color rgb="FF0070C0"/>
        <rFont val="Symbol"/>
        <family val="1"/>
        <charset val="2"/>
      </rPr>
      <t>h</t>
    </r>
    <r>
      <rPr>
        <sz val="11.5"/>
        <color rgb="FF0070C0"/>
        <rFont val="Arial"/>
        <family val="2"/>
      </rPr>
      <t>=rendimento</t>
    </r>
  </si>
  <si>
    <r>
      <rPr>
        <b/>
        <sz val="11"/>
        <color rgb="FF0070C0"/>
        <rFont val="Symbol"/>
        <family val="1"/>
        <charset val="2"/>
      </rPr>
      <t>S</t>
    </r>
    <r>
      <rPr>
        <b/>
        <sz val="9"/>
        <color rgb="FF0070C0"/>
        <rFont val="7S"/>
      </rPr>
      <t>Nl</t>
    </r>
    <r>
      <rPr>
        <sz val="11"/>
        <color rgb="FF0070C0"/>
        <rFont val="7S"/>
      </rPr>
      <t>= Quantidade de Luminárias(lâmpadas)</t>
    </r>
  </si>
  <si>
    <t>A seção do condutor será dada por:</t>
  </si>
  <si>
    <t>Onde:</t>
  </si>
  <si>
    <r>
      <t>r=</t>
    </r>
    <r>
      <rPr>
        <sz val="12"/>
        <color rgb="FF0070C0"/>
        <rFont val="Arial"/>
        <family val="2"/>
      </rPr>
      <t>resistividade do material condutor ( para o cobre -1/56</t>
    </r>
    <r>
      <rPr>
        <sz val="12"/>
        <color rgb="FF0070C0"/>
        <rFont val="Calibri"/>
        <family val="2"/>
      </rPr>
      <t>Ω</t>
    </r>
    <r>
      <rPr>
        <sz val="11.5"/>
        <color rgb="FF0070C0"/>
        <rFont val="Arial"/>
        <family val="2"/>
      </rPr>
      <t>.mm²/m)</t>
    </r>
  </si>
  <si>
    <t>Lc= comprimento do circuito, em m.</t>
  </si>
  <si>
    <t>Ic=corrente total do circuito, em A.</t>
  </si>
  <si>
    <r>
      <rPr>
        <sz val="11"/>
        <color rgb="FF0070C0"/>
        <rFont val="Symbol"/>
        <family val="1"/>
        <charset val="2"/>
      </rPr>
      <t>D</t>
    </r>
    <r>
      <rPr>
        <sz val="10.55"/>
        <color rgb="FF0070C0"/>
        <rFont val="Arial"/>
        <family val="2"/>
      </rPr>
      <t>%= Queda de tensão máxima admitida em projeto, em %</t>
    </r>
  </si>
  <si>
    <r>
      <t>V</t>
    </r>
    <r>
      <rPr>
        <sz val="8"/>
        <color rgb="FF0070C0"/>
        <rFont val="Arial"/>
        <family val="2"/>
      </rPr>
      <t>FN</t>
    </r>
    <r>
      <rPr>
        <sz val="11"/>
        <color rgb="FF0070C0"/>
        <rFont val="Arial"/>
        <family val="2"/>
      </rPr>
      <t>= Tensão Fase-Neutro</t>
    </r>
  </si>
  <si>
    <t>QUEDA DE TENSÃO EM CIRCUITOS MONOFÁSICOS</t>
  </si>
  <si>
    <t>QUEDA DE TENSÃO EM CIRCUITOS TRIFÁSICOS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</si>
</sst>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04">
    <font>
      <sz val="11"/>
      <color theme="1"/>
      <name val="Arial"/>
    </font>
    <font>
      <b/>
      <sz val="14"/>
      <color theme="1"/>
      <name val="Swis721 bt"/>
    </font>
    <font>
      <b/>
      <sz val="14"/>
      <color theme="1"/>
      <name val="Arial"/>
    </font>
    <font>
      <b/>
      <sz val="8"/>
      <color theme="1"/>
      <name val="Swis721 bt"/>
    </font>
    <font>
      <b/>
      <sz val="14"/>
      <color rgb="FF231F20"/>
      <name val="Swis721 bt"/>
    </font>
    <font>
      <b/>
      <sz val="14"/>
      <color theme="1"/>
      <name val="Calibri"/>
    </font>
    <font>
      <b/>
      <sz val="9"/>
      <color rgb="FF231F20"/>
      <name val="Swis721 bt"/>
    </font>
    <font>
      <b/>
      <sz val="11"/>
      <color theme="1"/>
      <name val="Calibri"/>
    </font>
    <font>
      <b/>
      <sz val="8"/>
      <color rgb="FF231F20"/>
      <name val="Swis721 bt"/>
    </font>
    <font>
      <b/>
      <sz val="11"/>
      <color theme="1"/>
      <name val="Swis721 bt"/>
    </font>
    <font>
      <b/>
      <sz val="9"/>
      <color theme="1"/>
      <name val="Swis721 bt"/>
    </font>
    <font>
      <b/>
      <sz val="11"/>
      <color rgb="FF231F20"/>
      <name val="Arial"/>
    </font>
    <font>
      <sz val="11"/>
      <color theme="1"/>
      <name val="Swis721 bt"/>
    </font>
    <font>
      <sz val="9"/>
      <color theme="1"/>
      <name val="Swis721 bt"/>
    </font>
    <font>
      <b/>
      <sz val="11"/>
      <color theme="1"/>
      <name val="Arial"/>
    </font>
    <font>
      <sz val="11"/>
      <name val="Arial"/>
    </font>
    <font>
      <sz val="9"/>
      <color rgb="FFFF0000"/>
      <name val="Swis721 bt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Swis721 bt"/>
    </font>
    <font>
      <sz val="14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1"/>
      <color rgb="FF231F20"/>
      <name val="Swis721 bt"/>
    </font>
    <font>
      <b/>
      <sz val="11"/>
      <color rgb="FF231F20"/>
      <name val="Swis721 bt"/>
    </font>
    <font>
      <b/>
      <sz val="7"/>
      <color theme="1"/>
      <name val="Calibri"/>
    </font>
    <font>
      <b/>
      <sz val="8"/>
      <color theme="1"/>
      <name val="Calibri"/>
    </font>
    <font>
      <sz val="11"/>
      <color rgb="FFFF0000"/>
      <name val="Arial"/>
    </font>
    <font>
      <sz val="11"/>
      <color theme="0"/>
      <name val="Calibri"/>
    </font>
    <font>
      <b/>
      <sz val="11"/>
      <color rgb="FFFF0000"/>
      <name val="Calibri"/>
    </font>
    <font>
      <b/>
      <sz val="11"/>
      <color theme="0"/>
      <name val="Calibri"/>
    </font>
    <font>
      <b/>
      <sz val="11"/>
      <color rgb="FFFF0000"/>
      <name val="Noto Sans Symbols"/>
    </font>
    <font>
      <sz val="11"/>
      <color rgb="FF0070C0"/>
      <name val="Arial"/>
    </font>
    <font>
      <b/>
      <sz val="10"/>
      <color theme="1"/>
      <name val="Swis721 bt"/>
    </font>
    <font>
      <sz val="11"/>
      <color theme="1"/>
      <name val="Arial"/>
    </font>
    <font>
      <sz val="9"/>
      <color rgb="FF000000"/>
      <name val="Arial"/>
    </font>
    <font>
      <u/>
      <sz val="9"/>
      <color rgb="FFFF0000"/>
      <name val="Swis721 bt"/>
    </font>
    <font>
      <sz val="11"/>
      <color rgb="FFFF0000"/>
      <name val="Calibri"/>
    </font>
    <font>
      <b/>
      <sz val="8"/>
      <color theme="1"/>
      <name val="Arial"/>
    </font>
    <font>
      <b/>
      <sz val="12"/>
      <color theme="1"/>
      <name val="Arial"/>
    </font>
    <font>
      <b/>
      <sz val="12"/>
      <color rgb="FFFF0000"/>
      <name val="Arial"/>
    </font>
    <font>
      <sz val="12"/>
      <color theme="1"/>
      <name val="Arial"/>
    </font>
    <font>
      <b/>
      <sz val="11"/>
      <color theme="1"/>
      <name val="Symbol"/>
    </font>
    <font>
      <b/>
      <sz val="8"/>
      <color rgb="FFFF0000"/>
      <name val="Arial"/>
    </font>
    <font>
      <sz val="11"/>
      <color theme="1"/>
      <name val="Arial"/>
      <family val="2"/>
    </font>
    <font>
      <sz val="11"/>
      <color theme="1"/>
      <name val="Swis721 BT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231F20"/>
      <name val="Swis721 bt"/>
    </font>
    <font>
      <sz val="8"/>
      <name val="Arial"/>
      <family val="2"/>
    </font>
    <font>
      <sz val="12"/>
      <color theme="1"/>
      <name val="Calibri"/>
      <family val="2"/>
    </font>
    <font>
      <sz val="12"/>
      <color theme="1"/>
      <name val="Swis721 bt"/>
    </font>
    <font>
      <b/>
      <sz val="12"/>
      <color theme="1"/>
      <name val="Arial"/>
      <family val="2"/>
    </font>
    <font>
      <b/>
      <sz val="12"/>
      <color theme="1"/>
      <name val="Swis721 bt"/>
    </font>
    <font>
      <sz val="12"/>
      <color theme="1"/>
      <name val="Arial"/>
      <family val="2"/>
    </font>
    <font>
      <b/>
      <sz val="12"/>
      <color rgb="FF231F2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7S"/>
    </font>
    <font>
      <b/>
      <sz val="11"/>
      <color theme="1"/>
      <name val="7S"/>
    </font>
    <font>
      <b/>
      <sz val="11"/>
      <color theme="4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Arial Narrow"/>
      <family val="2"/>
    </font>
    <font>
      <b/>
      <sz val="11"/>
      <color theme="1"/>
      <name val="Symbol"/>
      <family val="1"/>
      <charset val="2"/>
    </font>
    <font>
      <b/>
      <sz val="11"/>
      <color theme="4"/>
      <name val="Symbol"/>
      <family val="1"/>
      <charset val="2"/>
    </font>
    <font>
      <b/>
      <sz val="11"/>
      <color theme="4"/>
      <name val="Calibri"/>
      <family val="2"/>
      <scheme val="minor"/>
    </font>
    <font>
      <b/>
      <sz val="8"/>
      <color theme="4"/>
      <name val="Arial"/>
      <family val="2"/>
    </font>
    <font>
      <b/>
      <sz val="16"/>
      <color theme="4"/>
      <name val="Symbol"/>
      <family val="1"/>
      <charset val="2"/>
    </font>
    <font>
      <b/>
      <sz val="12"/>
      <color theme="4"/>
      <name val="Symbol"/>
      <family val="1"/>
      <charset val="2"/>
    </font>
    <font>
      <b/>
      <sz val="16"/>
      <color theme="4"/>
      <name val="Arial"/>
      <family val="2"/>
    </font>
    <font>
      <b/>
      <sz val="11"/>
      <color theme="1"/>
      <name val="seCalibri"/>
    </font>
    <font>
      <b/>
      <sz val="16"/>
      <color theme="4"/>
      <name val="Calibri"/>
      <family val="2"/>
      <scheme val="major"/>
    </font>
    <font>
      <b/>
      <sz val="12"/>
      <color theme="4"/>
      <name val="Arial Narrow"/>
      <family val="1"/>
      <charset val="2"/>
    </font>
    <font>
      <b/>
      <sz val="12"/>
      <color theme="4"/>
      <name val="Arial Narrow"/>
      <family val="2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theme="4"/>
      <name val="Arial"/>
      <family val="2"/>
    </font>
    <font>
      <b/>
      <sz val="11"/>
      <color rgb="FF0070C0"/>
      <name val="Calibri"/>
      <family val="2"/>
    </font>
    <font>
      <sz val="11"/>
      <color rgb="FF0070C0"/>
      <name val="Arial"/>
      <family val="2"/>
    </font>
    <font>
      <sz val="12"/>
      <color rgb="FF0070C0"/>
      <name val="Arial"/>
      <family val="2"/>
    </font>
    <font>
      <sz val="12"/>
      <color rgb="FF0070C0"/>
      <name val="Symbol"/>
      <family val="1"/>
      <charset val="2"/>
    </font>
    <font>
      <sz val="12"/>
      <color rgb="FF0070C0"/>
      <name val="Arial"/>
      <family val="1"/>
      <charset val="2"/>
    </font>
    <font>
      <sz val="11.5"/>
      <color rgb="FF0070C0"/>
      <name val="Arial"/>
      <family val="2"/>
    </font>
    <font>
      <sz val="11"/>
      <color rgb="FF0070C0"/>
      <name val="7S"/>
      <family val="1"/>
      <charset val="2"/>
    </font>
    <font>
      <b/>
      <sz val="11"/>
      <color rgb="FF0070C0"/>
      <name val="Symbol"/>
      <family val="1"/>
      <charset val="2"/>
    </font>
    <font>
      <b/>
      <sz val="9"/>
      <color rgb="FF0070C0"/>
      <name val="7S"/>
    </font>
    <font>
      <sz val="11"/>
      <color rgb="FF0070C0"/>
      <name val="7S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sz val="18"/>
      <color rgb="FF0070C0"/>
      <name val="Symbol"/>
      <family val="1"/>
      <charset val="2"/>
    </font>
    <font>
      <sz val="12"/>
      <color rgb="FF0070C0"/>
      <name val="Calibri"/>
      <family val="2"/>
    </font>
    <font>
      <sz val="11"/>
      <color rgb="FF0070C0"/>
      <name val="Arial"/>
      <family val="1"/>
      <charset val="2"/>
    </font>
    <font>
      <sz val="11"/>
      <color rgb="FF0070C0"/>
      <name val="Symbol"/>
      <family val="1"/>
      <charset val="2"/>
    </font>
    <font>
      <sz val="10.55"/>
      <color rgb="FF0070C0"/>
      <name val="Arial"/>
      <family val="2"/>
    </font>
    <font>
      <sz val="8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theme="5"/>
        <bgColor theme="5"/>
      </patternFill>
    </fill>
    <fill>
      <patternFill patternType="solid">
        <fgColor rgb="FFCBCBCB"/>
        <bgColor rgb="FFCBCBCB"/>
      </patternFill>
    </fill>
    <fill>
      <patternFill patternType="solid">
        <fgColor theme="7"/>
        <bgColor theme="7"/>
      </patternFill>
    </fill>
    <fill>
      <patternFill patternType="solid">
        <fgColor rgb="FFE5E5E5"/>
        <bgColor rgb="FFE5E5E5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EF1CC"/>
        <bgColor rgb="FFFEF1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8EAADB"/>
        <bgColor theme="0"/>
      </patternFill>
    </fill>
    <fill>
      <patternFill patternType="solid">
        <fgColor rgb="FF8EAADB"/>
        <bgColor rgb="FFB4C6E7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34" fillId="0" borderId="0" applyFont="0" applyFill="0" applyBorder="0" applyAlignment="0" applyProtection="0"/>
  </cellStyleXfs>
  <cellXfs count="547">
    <xf numFmtId="0" fontId="0" fillId="0" borderId="0" xfId="0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2" fontId="1" fillId="2" borderId="3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left" vertical="center"/>
    </xf>
    <xf numFmtId="0" fontId="0" fillId="2" borderId="7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28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19" fillId="3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wrapText="1"/>
    </xf>
    <xf numFmtId="0" fontId="0" fillId="3" borderId="30" xfId="0" applyFont="1" applyFill="1" applyBorder="1" applyAlignment="1">
      <alignment wrapText="1"/>
    </xf>
    <xf numFmtId="0" fontId="0" fillId="3" borderId="28" xfId="0" applyFont="1" applyFill="1" applyBorder="1" applyAlignment="1">
      <alignment wrapText="1"/>
    </xf>
    <xf numFmtId="0" fontId="22" fillId="0" borderId="28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0" fillId="0" borderId="0" xfId="0" applyFont="1"/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4" borderId="4" xfId="0" applyFont="1" applyFill="1" applyBorder="1"/>
    <xf numFmtId="0" fontId="2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7" fillId="0" borderId="26" xfId="0" applyFont="1" applyBorder="1" applyAlignment="1">
      <alignment horizontal="center"/>
    </xf>
    <xf numFmtId="0" fontId="0" fillId="0" borderId="28" xfId="0" applyFont="1" applyBorder="1"/>
    <xf numFmtId="0" fontId="0" fillId="0" borderId="31" xfId="0" applyFont="1" applyBorder="1"/>
    <xf numFmtId="0" fontId="0" fillId="4" borderId="4" xfId="0" applyFont="1" applyFill="1" applyBorder="1"/>
    <xf numFmtId="0" fontId="1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0" fillId="0" borderId="43" xfId="0" applyFont="1" applyBorder="1"/>
    <xf numFmtId="0" fontId="0" fillId="0" borderId="44" xfId="0" applyFont="1" applyBorder="1"/>
    <xf numFmtId="0" fontId="0" fillId="0" borderId="15" xfId="0" applyFont="1" applyBorder="1"/>
    <xf numFmtId="0" fontId="12" fillId="4" borderId="4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29" fillId="0" borderId="0" xfId="0" applyNumberFormat="1" applyFont="1"/>
    <xf numFmtId="164" fontId="14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30" fillId="6" borderId="51" xfId="0" applyNumberFormat="1" applyFont="1" applyFill="1" applyBorder="1" applyAlignment="1">
      <alignment horizontal="center"/>
    </xf>
    <xf numFmtId="2" fontId="31" fillId="0" borderId="16" xfId="0" applyNumberFormat="1" applyFont="1" applyBorder="1" applyAlignment="1">
      <alignment horizontal="center"/>
    </xf>
    <xf numFmtId="1" fontId="30" fillId="6" borderId="52" xfId="0" applyNumberFormat="1" applyFont="1" applyFill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2" fontId="30" fillId="6" borderId="16" xfId="0" applyNumberFormat="1" applyFont="1" applyFill="1" applyBorder="1" applyAlignment="1">
      <alignment horizontal="center"/>
    </xf>
    <xf numFmtId="2" fontId="30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9" fontId="29" fillId="3" borderId="28" xfId="0" applyNumberFormat="1" applyFont="1" applyFill="1" applyBorder="1" applyAlignment="1">
      <alignment horizontal="center"/>
    </xf>
    <xf numFmtId="0" fontId="29" fillId="0" borderId="0" xfId="0" applyFont="1"/>
    <xf numFmtId="2" fontId="1" fillId="5" borderId="3" xfId="0" applyNumberFormat="1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1" fontId="14" fillId="5" borderId="28" xfId="0" applyNumberFormat="1" applyFont="1" applyFill="1" applyBorder="1" applyAlignment="1">
      <alignment horizontal="center" vertical="center" wrapText="1"/>
    </xf>
    <xf numFmtId="1" fontId="14" fillId="3" borderId="28" xfId="0" applyNumberFormat="1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/>
    </xf>
    <xf numFmtId="1" fontId="0" fillId="0" borderId="28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14" fillId="0" borderId="28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9" fillId="0" borderId="29" xfId="0" applyFont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 wrapText="1"/>
    </xf>
    <xf numFmtId="0" fontId="0" fillId="5" borderId="28" xfId="0" applyFont="1" applyFill="1" applyBorder="1" applyAlignment="1">
      <alignment wrapText="1"/>
    </xf>
    <xf numFmtId="0" fontId="10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5" borderId="28" xfId="0" applyFont="1" applyFill="1" applyBorder="1"/>
    <xf numFmtId="0" fontId="13" fillId="3" borderId="28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2" fontId="12" fillId="3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36" fillId="0" borderId="0" xfId="0" applyNumberFormat="1" applyFont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37" fillId="0" borderId="0" xfId="0" applyFont="1"/>
    <xf numFmtId="0" fontId="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7" fillId="0" borderId="0" xfId="0" applyFont="1"/>
    <xf numFmtId="2" fontId="0" fillId="0" borderId="0" xfId="0" applyNumberFormat="1" applyFont="1"/>
    <xf numFmtId="0" fontId="27" fillId="0" borderId="0" xfId="0" applyFont="1"/>
    <xf numFmtId="9" fontId="29" fillId="0" borderId="0" xfId="0" applyNumberFormat="1" applyFont="1" applyAlignment="1">
      <alignment horizontal="center"/>
    </xf>
    <xf numFmtId="2" fontId="1" fillId="5" borderId="4" xfId="0" applyNumberFormat="1" applyFont="1" applyFill="1" applyBorder="1" applyAlignment="1">
      <alignment horizontal="left" vertical="center"/>
    </xf>
    <xf numFmtId="0" fontId="0" fillId="5" borderId="4" xfId="0" applyFont="1" applyFill="1" applyBorder="1"/>
    <xf numFmtId="2" fontId="41" fillId="0" borderId="28" xfId="0" applyNumberFormat="1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165" fontId="41" fillId="0" borderId="28" xfId="0" applyNumberFormat="1" applyFont="1" applyBorder="1" applyAlignment="1">
      <alignment horizontal="center"/>
    </xf>
    <xf numFmtId="2" fontId="41" fillId="0" borderId="43" xfId="0" applyNumberFormat="1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165" fontId="41" fillId="0" borderId="43" xfId="0" applyNumberFormat="1" applyFont="1" applyBorder="1" applyAlignment="1">
      <alignment horizontal="center"/>
    </xf>
    <xf numFmtId="0" fontId="41" fillId="0" borderId="54" xfId="0" applyFont="1" applyBorder="1" applyAlignment="1">
      <alignment horizontal="center"/>
    </xf>
    <xf numFmtId="0" fontId="14" fillId="0" borderId="28" xfId="0" applyFont="1" applyBorder="1"/>
    <xf numFmtId="0" fontId="22" fillId="0" borderId="28" xfId="0" applyFont="1" applyBorder="1"/>
    <xf numFmtId="0" fontId="0" fillId="11" borderId="28" xfId="0" applyFont="1" applyFill="1" applyBorder="1"/>
    <xf numFmtId="0" fontId="21" fillId="0" borderId="28" xfId="0" applyFont="1" applyBorder="1"/>
    <xf numFmtId="0" fontId="0" fillId="0" borderId="28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21" fillId="0" borderId="28" xfId="0" applyFont="1" applyFill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44" fillId="0" borderId="48" xfId="0" applyFont="1" applyFill="1" applyBorder="1" applyAlignment="1">
      <alignment horizontal="center"/>
    </xf>
    <xf numFmtId="164" fontId="44" fillId="0" borderId="47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0" fillId="4" borderId="8" xfId="0" applyFont="1" applyFill="1" applyBorder="1"/>
    <xf numFmtId="49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0" fontId="44" fillId="10" borderId="50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left" vertical="center" wrapText="1"/>
    </xf>
    <xf numFmtId="0" fontId="26" fillId="0" borderId="8" xfId="0" applyFont="1" applyBorder="1" applyAlignment="1">
      <alignment horizontal="center"/>
    </xf>
    <xf numFmtId="0" fontId="14" fillId="0" borderId="8" xfId="0" applyFont="1" applyBorder="1"/>
    <xf numFmtId="49" fontId="0" fillId="0" borderId="8" xfId="0" applyNumberFormat="1" applyFont="1" applyFill="1" applyBorder="1" applyAlignment="1">
      <alignment horizontal="center"/>
    </xf>
    <xf numFmtId="0" fontId="7" fillId="8" borderId="56" xfId="0" applyFont="1" applyFill="1" applyBorder="1" applyAlignment="1">
      <alignment horizontal="center"/>
    </xf>
    <xf numFmtId="2" fontId="0" fillId="10" borderId="59" xfId="0" applyNumberFormat="1" applyFont="1" applyFill="1" applyBorder="1" applyAlignment="1">
      <alignment horizontal="center"/>
    </xf>
    <xf numFmtId="0" fontId="0" fillId="10" borderId="60" xfId="0" applyFont="1" applyFill="1" applyBorder="1" applyAlignment="1">
      <alignment horizontal="center"/>
    </xf>
    <xf numFmtId="0" fontId="44" fillId="0" borderId="61" xfId="0" applyFont="1" applyBorder="1" applyAlignment="1">
      <alignment horizontal="center"/>
    </xf>
    <xf numFmtId="0" fontId="44" fillId="0" borderId="58" xfId="0" applyFont="1" applyFill="1" applyBorder="1" applyAlignment="1">
      <alignment horizontal="center"/>
    </xf>
    <xf numFmtId="164" fontId="0" fillId="7" borderId="62" xfId="0" applyNumberFormat="1" applyFont="1" applyFill="1" applyBorder="1"/>
    <xf numFmtId="0" fontId="7" fillId="8" borderId="63" xfId="0" applyFont="1" applyFill="1" applyBorder="1" applyAlignment="1">
      <alignment horizontal="center"/>
    </xf>
    <xf numFmtId="0" fontId="0" fillId="7" borderId="64" xfId="0" applyFont="1" applyFill="1" applyBorder="1" applyAlignment="1">
      <alignment horizontal="center"/>
    </xf>
    <xf numFmtId="0" fontId="7" fillId="8" borderId="66" xfId="0" applyFont="1" applyFill="1" applyBorder="1" applyAlignment="1">
      <alignment horizontal="center"/>
    </xf>
    <xf numFmtId="2" fontId="0" fillId="10" borderId="61" xfId="0" applyNumberFormat="1" applyFont="1" applyFill="1" applyBorder="1" applyAlignment="1">
      <alignment horizontal="center"/>
    </xf>
    <xf numFmtId="0" fontId="44" fillId="10" borderId="48" xfId="0" applyFont="1" applyFill="1" applyBorder="1" applyAlignment="1">
      <alignment horizontal="center"/>
    </xf>
    <xf numFmtId="0" fontId="0" fillId="10" borderId="58" xfId="0" applyFont="1" applyFill="1" applyBorder="1" applyAlignment="1">
      <alignment horizontal="center"/>
    </xf>
    <xf numFmtId="0" fontId="25" fillId="9" borderId="67" xfId="0" applyFont="1" applyFill="1" applyBorder="1" applyAlignment="1">
      <alignment horizontal="center"/>
    </xf>
    <xf numFmtId="0" fontId="25" fillId="9" borderId="57" xfId="0" applyFont="1" applyFill="1" applyBorder="1" applyAlignment="1">
      <alignment horizontal="center"/>
    </xf>
    <xf numFmtId="164" fontId="25" fillId="7" borderId="68" xfId="0" applyNumberFormat="1" applyFont="1" applyFill="1" applyBorder="1" applyAlignment="1">
      <alignment horizontal="center"/>
    </xf>
    <xf numFmtId="0" fontId="7" fillId="8" borderId="69" xfId="0" applyFont="1" applyFill="1" applyBorder="1" applyAlignment="1">
      <alignment horizontal="center"/>
    </xf>
    <xf numFmtId="0" fontId="25" fillId="7" borderId="64" xfId="0" applyFont="1" applyFill="1" applyBorder="1" applyAlignment="1">
      <alignment horizontal="center"/>
    </xf>
    <xf numFmtId="0" fontId="25" fillId="7" borderId="63" xfId="0" applyFont="1" applyFill="1" applyBorder="1" applyAlignment="1">
      <alignment horizontal="center"/>
    </xf>
    <xf numFmtId="0" fontId="25" fillId="9" borderId="65" xfId="0" applyFont="1" applyFill="1" applyBorder="1" applyAlignment="1">
      <alignment horizontal="center"/>
    </xf>
    <xf numFmtId="0" fontId="7" fillId="8" borderId="70" xfId="0" applyFont="1" applyFill="1" applyBorder="1" applyAlignment="1">
      <alignment horizontal="center"/>
    </xf>
    <xf numFmtId="0" fontId="7" fillId="8" borderId="71" xfId="0" applyFont="1" applyFill="1" applyBorder="1" applyAlignment="1">
      <alignment horizontal="center"/>
    </xf>
    <xf numFmtId="2" fontId="46" fillId="10" borderId="59" xfId="0" applyNumberFormat="1" applyFont="1" applyFill="1" applyBorder="1" applyAlignment="1">
      <alignment horizontal="center"/>
    </xf>
    <xf numFmtId="0" fontId="46" fillId="10" borderId="60" xfId="0" applyFont="1" applyFill="1" applyBorder="1" applyAlignment="1">
      <alignment horizontal="center"/>
    </xf>
    <xf numFmtId="0" fontId="13" fillId="11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8" xfId="0" applyFont="1" applyBorder="1" applyAlignment="1"/>
    <xf numFmtId="0" fontId="14" fillId="0" borderId="8" xfId="0" applyFont="1" applyFill="1" applyBorder="1"/>
    <xf numFmtId="0" fontId="21" fillId="0" borderId="8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26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2" fontId="28" fillId="0" borderId="8" xfId="0" applyNumberFormat="1" applyFont="1" applyFill="1" applyBorder="1" applyAlignment="1">
      <alignment horizontal="center"/>
    </xf>
    <xf numFmtId="164" fontId="0" fillId="0" borderId="8" xfId="0" applyNumberFormat="1" applyFont="1" applyFill="1" applyBorder="1"/>
    <xf numFmtId="0" fontId="27" fillId="0" borderId="8" xfId="0" applyFont="1" applyFill="1" applyBorder="1" applyAlignment="1">
      <alignment horizontal="center"/>
    </xf>
    <xf numFmtId="2" fontId="29" fillId="0" borderId="8" xfId="0" applyNumberFormat="1" applyFont="1" applyFill="1" applyBorder="1" applyAlignment="1">
      <alignment horizontal="center"/>
    </xf>
    <xf numFmtId="2" fontId="29" fillId="0" borderId="8" xfId="0" applyNumberFormat="1" applyFont="1" applyFill="1" applyBorder="1"/>
    <xf numFmtId="2" fontId="30" fillId="0" borderId="8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1" fontId="10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1" fontId="9" fillId="3" borderId="53" xfId="0" applyNumberFormat="1" applyFont="1" applyFill="1" applyBorder="1" applyAlignment="1">
      <alignment horizontal="center" vertical="center" wrapText="1"/>
    </xf>
    <xf numFmtId="0" fontId="0" fillId="5" borderId="27" xfId="0" applyFont="1" applyFill="1" applyBorder="1"/>
    <xf numFmtId="1" fontId="0" fillId="0" borderId="8" xfId="0" applyNumberFormat="1" applyFont="1" applyBorder="1" applyAlignment="1">
      <alignment horizontal="center"/>
    </xf>
    <xf numFmtId="1" fontId="0" fillId="0" borderId="54" xfId="0" applyNumberFormat="1" applyFont="1" applyBorder="1" applyAlignment="1">
      <alignment horizontal="center"/>
    </xf>
    <xf numFmtId="0" fontId="12" fillId="0" borderId="54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1" fontId="9" fillId="3" borderId="55" xfId="0" applyNumberFormat="1" applyFont="1" applyFill="1" applyBorder="1" applyAlignment="1">
      <alignment horizontal="center" vertical="center" wrapText="1"/>
    </xf>
    <xf numFmtId="0" fontId="12" fillId="3" borderId="55" xfId="0" applyFont="1" applyFill="1" applyBorder="1" applyAlignment="1">
      <alignment horizontal="center" vertical="center" wrapText="1"/>
    </xf>
    <xf numFmtId="0" fontId="0" fillId="3" borderId="55" xfId="0" applyFont="1" applyFill="1" applyBorder="1"/>
    <xf numFmtId="0" fontId="12" fillId="0" borderId="28" xfId="0" applyFont="1" applyBorder="1" applyAlignment="1" applyProtection="1">
      <alignment horizontal="center" vertical="center" wrapText="1"/>
      <protection hidden="1"/>
    </xf>
    <xf numFmtId="0" fontId="13" fillId="0" borderId="28" xfId="0" applyFont="1" applyBorder="1" applyAlignment="1" applyProtection="1">
      <alignment horizontal="center" vertical="center" wrapText="1"/>
      <protection hidden="1"/>
    </xf>
    <xf numFmtId="0" fontId="10" fillId="3" borderId="28" xfId="0" applyFont="1" applyFill="1" applyBorder="1" applyAlignment="1" applyProtection="1">
      <alignment horizontal="center" vertical="center" wrapText="1"/>
      <protection hidden="1"/>
    </xf>
    <xf numFmtId="0" fontId="13" fillId="3" borderId="28" xfId="0" applyFont="1" applyFill="1" applyBorder="1" applyAlignment="1" applyProtection="1">
      <alignment horizontal="center" vertical="center" wrapText="1"/>
      <protection hidden="1"/>
    </xf>
    <xf numFmtId="0" fontId="2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4" fillId="13" borderId="22" xfId="0" applyFont="1" applyFill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wrapText="1"/>
    </xf>
    <xf numFmtId="0" fontId="4" fillId="14" borderId="22" xfId="0" applyFont="1" applyFill="1" applyBorder="1" applyAlignment="1" applyProtection="1">
      <alignment horizontal="center" wrapText="1"/>
      <protection locked="0"/>
    </xf>
    <xf numFmtId="0" fontId="48" fillId="14" borderId="12" xfId="0" applyFont="1" applyFill="1" applyBorder="1" applyAlignment="1">
      <alignment horizontal="center" wrapText="1"/>
    </xf>
    <xf numFmtId="0" fontId="1" fillId="14" borderId="13" xfId="0" applyFont="1" applyFill="1" applyBorder="1" applyAlignment="1">
      <alignment horizontal="center" wrapText="1"/>
    </xf>
    <xf numFmtId="0" fontId="4" fillId="14" borderId="36" xfId="0" applyFont="1" applyFill="1" applyBorder="1" applyAlignment="1">
      <alignment horizontal="center" wrapText="1"/>
    </xf>
    <xf numFmtId="0" fontId="4" fillId="14" borderId="13" xfId="0" applyFont="1" applyFill="1" applyBorder="1" applyAlignment="1">
      <alignment horizontal="center" wrapText="1"/>
    </xf>
    <xf numFmtId="49" fontId="9" fillId="16" borderId="55" xfId="0" applyNumberFormat="1" applyFont="1" applyFill="1" applyBorder="1" applyAlignment="1" applyProtection="1">
      <alignment horizontal="center" vertical="center"/>
      <protection locked="0"/>
    </xf>
    <xf numFmtId="0" fontId="9" fillId="16" borderId="55" xfId="0" applyFont="1" applyFill="1" applyBorder="1" applyAlignment="1" applyProtection="1">
      <alignment horizontal="left" vertical="center"/>
      <protection locked="0"/>
    </xf>
    <xf numFmtId="0" fontId="33" fillId="13" borderId="14" xfId="0" applyFont="1" applyFill="1" applyBorder="1" applyAlignment="1">
      <alignment horizontal="center" wrapText="1"/>
    </xf>
    <xf numFmtId="0" fontId="1" fillId="13" borderId="22" xfId="0" applyFont="1" applyFill="1" applyBorder="1" applyAlignment="1">
      <alignment horizontal="center" vertical="center" wrapText="1"/>
    </xf>
    <xf numFmtId="0" fontId="50" fillId="15" borderId="33" xfId="0" applyFont="1" applyFill="1" applyBorder="1" applyAlignment="1" applyProtection="1">
      <alignment horizontal="center"/>
      <protection locked="0"/>
    </xf>
    <xf numFmtId="0" fontId="51" fillId="13" borderId="33" xfId="0" applyFont="1" applyFill="1" applyBorder="1" applyAlignment="1">
      <alignment horizontal="center" vertical="center" wrapText="1"/>
    </xf>
    <xf numFmtId="0" fontId="51" fillId="13" borderId="32" xfId="0" applyFont="1" applyFill="1" applyBorder="1" applyAlignment="1">
      <alignment horizontal="center" vertical="center" wrapText="1"/>
    </xf>
    <xf numFmtId="0" fontId="51" fillId="13" borderId="34" xfId="0" applyFont="1" applyFill="1" applyBorder="1" applyAlignment="1">
      <alignment horizontal="center" vertical="center" wrapText="1"/>
    </xf>
    <xf numFmtId="0" fontId="51" fillId="0" borderId="35" xfId="0" applyFont="1" applyBorder="1" applyAlignment="1">
      <alignment horizontal="center" vertical="center" wrapText="1"/>
    </xf>
    <xf numFmtId="0" fontId="50" fillId="15" borderId="38" xfId="0" applyFont="1" applyFill="1" applyBorder="1" applyAlignment="1" applyProtection="1">
      <alignment horizontal="center"/>
      <protection locked="0"/>
    </xf>
    <xf numFmtId="0" fontId="51" fillId="13" borderId="38" xfId="0" applyFont="1" applyFill="1" applyBorder="1" applyAlignment="1">
      <alignment horizontal="center" vertical="center" wrapText="1"/>
    </xf>
    <xf numFmtId="0" fontId="51" fillId="13" borderId="37" xfId="0" applyFont="1" applyFill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 wrapText="1"/>
    </xf>
    <xf numFmtId="0" fontId="54" fillId="15" borderId="72" xfId="0" applyFont="1" applyFill="1" applyBorder="1" applyAlignment="1" applyProtection="1">
      <alignment horizontal="center" vertical="center" wrapText="1"/>
      <protection locked="0"/>
    </xf>
    <xf numFmtId="0" fontId="54" fillId="15" borderId="34" xfId="0" applyFont="1" applyFill="1" applyBorder="1" applyAlignment="1" applyProtection="1">
      <alignment horizontal="center" vertical="center" wrapText="1"/>
      <protection locked="0"/>
    </xf>
    <xf numFmtId="0" fontId="54" fillId="15" borderId="38" xfId="0" applyFont="1" applyFill="1" applyBorder="1" applyAlignment="1" applyProtection="1">
      <alignment horizontal="center" vertical="center" wrapText="1"/>
      <protection locked="0"/>
    </xf>
    <xf numFmtId="0" fontId="54" fillId="15" borderId="37" xfId="0" applyFont="1" applyFill="1" applyBorder="1" applyAlignment="1" applyProtection="1">
      <alignment horizontal="center" vertical="center" wrapText="1"/>
      <protection locked="0"/>
    </xf>
    <xf numFmtId="0" fontId="33" fillId="17" borderId="14" xfId="0" applyFont="1" applyFill="1" applyBorder="1" applyAlignment="1">
      <alignment wrapText="1"/>
    </xf>
    <xf numFmtId="0" fontId="2" fillId="17" borderId="25" xfId="0" applyFont="1" applyFill="1" applyBorder="1" applyAlignment="1">
      <alignment horizontal="center" vertical="center"/>
    </xf>
    <xf numFmtId="0" fontId="52" fillId="17" borderId="32" xfId="0" applyFont="1" applyFill="1" applyBorder="1" applyAlignment="1">
      <alignment horizontal="center"/>
    </xf>
    <xf numFmtId="0" fontId="52" fillId="17" borderId="37" xfId="0" applyFont="1" applyFill="1" applyBorder="1" applyAlignment="1">
      <alignment horizontal="center"/>
    </xf>
    <xf numFmtId="0" fontId="33" fillId="17" borderId="14" xfId="0" applyFont="1" applyFill="1" applyBorder="1" applyAlignment="1">
      <alignment horizontal="center" wrapText="1"/>
    </xf>
    <xf numFmtId="0" fontId="2" fillId="17" borderId="23" xfId="0" applyFont="1" applyFill="1" applyBorder="1" applyAlignment="1">
      <alignment horizontal="center" vertical="center"/>
    </xf>
    <xf numFmtId="0" fontId="53" fillId="17" borderId="32" xfId="0" applyFont="1" applyFill="1" applyBorder="1" applyAlignment="1">
      <alignment horizontal="center" vertical="center" wrapText="1"/>
    </xf>
    <xf numFmtId="0" fontId="53" fillId="17" borderId="37" xfId="0" applyFont="1" applyFill="1" applyBorder="1" applyAlignment="1">
      <alignment horizontal="center" vertical="center" wrapText="1"/>
    </xf>
    <xf numFmtId="0" fontId="53" fillId="0" borderId="73" xfId="0" applyFont="1" applyBorder="1" applyAlignment="1">
      <alignment horizontal="center" vertical="center" wrapText="1"/>
    </xf>
    <xf numFmtId="0" fontId="53" fillId="0" borderId="74" xfId="0" applyFont="1" applyBorder="1" applyAlignment="1">
      <alignment horizontal="center" vertical="center" wrapText="1"/>
    </xf>
    <xf numFmtId="1" fontId="0" fillId="4" borderId="8" xfId="0" applyNumberFormat="1" applyFont="1" applyFill="1" applyBorder="1" applyAlignment="1">
      <alignment horizontal="center"/>
    </xf>
    <xf numFmtId="0" fontId="1" fillId="2" borderId="56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vertical="center" wrapText="1"/>
    </xf>
    <xf numFmtId="0" fontId="1" fillId="2" borderId="57" xfId="0" applyFont="1" applyFill="1" applyBorder="1" applyAlignment="1">
      <alignment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/>
    </xf>
    <xf numFmtId="0" fontId="0" fillId="2" borderId="64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13" fillId="3" borderId="79" xfId="0" applyFont="1" applyFill="1" applyBorder="1" applyAlignment="1">
      <alignment horizontal="center" vertical="center" wrapText="1"/>
    </xf>
    <xf numFmtId="0" fontId="0" fillId="3" borderId="79" xfId="0" applyFont="1" applyFill="1" applyBorder="1" applyAlignment="1">
      <alignment wrapText="1"/>
    </xf>
    <xf numFmtId="0" fontId="22" fillId="0" borderId="80" xfId="0" applyFont="1" applyBorder="1" applyAlignment="1">
      <alignment horizontal="center"/>
    </xf>
    <xf numFmtId="0" fontId="13" fillId="0" borderId="81" xfId="0" applyFont="1" applyBorder="1" applyAlignment="1">
      <alignment horizontal="center" vertical="center" wrapText="1"/>
    </xf>
    <xf numFmtId="0" fontId="0" fillId="3" borderId="82" xfId="0" applyFont="1" applyFill="1" applyBorder="1" applyAlignment="1">
      <alignment wrapText="1"/>
    </xf>
    <xf numFmtId="0" fontId="0" fillId="3" borderId="80" xfId="0" applyFont="1" applyFill="1" applyBorder="1" applyAlignment="1">
      <alignment wrapText="1"/>
    </xf>
    <xf numFmtId="0" fontId="0" fillId="3" borderId="83" xfId="0" applyFont="1" applyFill="1" applyBorder="1" applyAlignment="1">
      <alignment wrapText="1"/>
    </xf>
    <xf numFmtId="0" fontId="55" fillId="0" borderId="28" xfId="0" applyFont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55" fillId="0" borderId="31" xfId="0" applyFont="1" applyBorder="1" applyAlignment="1">
      <alignment horizontal="center" vertical="center" wrapText="1"/>
    </xf>
    <xf numFmtId="0" fontId="56" fillId="3" borderId="30" xfId="0" applyFont="1" applyFill="1" applyBorder="1" applyAlignment="1">
      <alignment horizontal="center" vertical="top" wrapText="1"/>
    </xf>
    <xf numFmtId="0" fontId="56" fillId="3" borderId="28" xfId="0" applyFont="1" applyFill="1" applyBorder="1" applyAlignment="1">
      <alignment horizontal="center" vertical="top" wrapText="1"/>
    </xf>
    <xf numFmtId="0" fontId="55" fillId="3" borderId="79" xfId="0" applyFont="1" applyFill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53" fillId="4" borderId="54" xfId="0" applyFont="1" applyFill="1" applyBorder="1" applyAlignment="1">
      <alignment horizontal="center" vertical="center" wrapText="1"/>
    </xf>
    <xf numFmtId="0" fontId="15" fillId="0" borderId="55" xfId="0" applyFont="1" applyBorder="1"/>
    <xf numFmtId="0" fontId="17" fillId="0" borderId="55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1" fillId="2" borderId="4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52" fillId="0" borderId="51" xfId="0" applyFont="1" applyBorder="1" applyAlignment="1">
      <alignment horizontal="center" vertical="center" wrapText="1"/>
    </xf>
    <xf numFmtId="0" fontId="1" fillId="2" borderId="65" xfId="0" applyFont="1" applyFill="1" applyBorder="1" applyAlignment="1">
      <alignment vertical="center" wrapText="1"/>
    </xf>
    <xf numFmtId="0" fontId="0" fillId="2" borderId="67" xfId="0" applyFont="1" applyFill="1" applyBorder="1"/>
    <xf numFmtId="0" fontId="0" fillId="2" borderId="57" xfId="0" applyFont="1" applyFill="1" applyBorder="1"/>
    <xf numFmtId="0" fontId="1" fillId="2" borderId="61" xfId="0" applyFont="1" applyFill="1" applyBorder="1" applyAlignment="1">
      <alignment vertical="center" wrapText="1"/>
    </xf>
    <xf numFmtId="0" fontId="53" fillId="0" borderId="77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53" fillId="0" borderId="78" xfId="0" applyFont="1" applyBorder="1" applyAlignment="1">
      <alignment horizontal="center" vertical="center" wrapText="1"/>
    </xf>
    <xf numFmtId="0" fontId="52" fillId="4" borderId="86" xfId="0" applyFont="1" applyFill="1" applyBorder="1" applyAlignment="1">
      <alignment horizontal="center" vertical="center"/>
    </xf>
    <xf numFmtId="0" fontId="53" fillId="4" borderId="87" xfId="0" applyFont="1" applyFill="1" applyBorder="1" applyAlignment="1">
      <alignment horizontal="center" vertical="center" wrapText="1"/>
    </xf>
    <xf numFmtId="0" fontId="15" fillId="0" borderId="89" xfId="0" applyFont="1" applyBorder="1"/>
    <xf numFmtId="0" fontId="10" fillId="0" borderId="88" xfId="0" applyFont="1" applyFill="1" applyBorder="1" applyAlignment="1">
      <alignment horizontal="center" vertical="center" wrapText="1"/>
    </xf>
    <xf numFmtId="0" fontId="17" fillId="0" borderId="89" xfId="0" applyFont="1" applyFill="1" applyBorder="1" applyAlignment="1">
      <alignment horizontal="center"/>
    </xf>
    <xf numFmtId="0" fontId="0" fillId="0" borderId="89" xfId="0" applyFont="1" applyFill="1" applyBorder="1" applyAlignment="1">
      <alignment horizontal="center"/>
    </xf>
    <xf numFmtId="0" fontId="20" fillId="0" borderId="89" xfId="0" applyFont="1" applyFill="1" applyBorder="1" applyAlignment="1">
      <alignment horizontal="center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0" fillId="2" borderId="63" xfId="0" applyFont="1" applyFill="1" applyBorder="1"/>
    <xf numFmtId="0" fontId="0" fillId="2" borderId="64" xfId="0" applyFont="1" applyFill="1" applyBorder="1"/>
    <xf numFmtId="0" fontId="53" fillId="2" borderId="8" xfId="0" applyFont="1" applyFill="1" applyBorder="1" applyAlignment="1">
      <alignment vertical="center"/>
    </xf>
    <xf numFmtId="0" fontId="54" fillId="2" borderId="8" xfId="0" applyFont="1" applyFill="1" applyBorder="1"/>
    <xf numFmtId="0" fontId="54" fillId="2" borderId="58" xfId="0" applyFont="1" applyFill="1" applyBorder="1"/>
    <xf numFmtId="0" fontId="53" fillId="2" borderId="6" xfId="0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horizontal="center" vertical="center"/>
    </xf>
    <xf numFmtId="0" fontId="54" fillId="2" borderId="58" xfId="0" applyFont="1" applyFill="1" applyBorder="1" applyAlignment="1">
      <alignment horizontal="center"/>
    </xf>
    <xf numFmtId="0" fontId="1" fillId="2" borderId="93" xfId="0" applyFont="1" applyFill="1" applyBorder="1" applyAlignment="1">
      <alignment vertical="center" wrapText="1"/>
    </xf>
    <xf numFmtId="0" fontId="53" fillId="2" borderId="47" xfId="0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53" fillId="2" borderId="70" xfId="0" applyFont="1" applyFill="1" applyBorder="1" applyAlignment="1">
      <alignment horizontal="center" vertical="center" wrapText="1"/>
    </xf>
    <xf numFmtId="0" fontId="53" fillId="2" borderId="71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0" fillId="2" borderId="97" xfId="0" applyFont="1" applyFill="1" applyBorder="1"/>
    <xf numFmtId="0" fontId="52" fillId="2" borderId="98" xfId="0" applyFont="1" applyFill="1" applyBorder="1" applyAlignment="1">
      <alignment horizontal="center"/>
    </xf>
    <xf numFmtId="0" fontId="0" fillId="2" borderId="99" xfId="0" applyFont="1" applyFill="1" applyBorder="1"/>
    <xf numFmtId="0" fontId="53" fillId="0" borderId="100" xfId="0" applyFont="1" applyBorder="1" applyAlignment="1">
      <alignment horizontal="center" vertical="center" wrapText="1"/>
    </xf>
    <xf numFmtId="0" fontId="11" fillId="0" borderId="101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5" fillId="0" borderId="13" xfId="0" applyFont="1" applyBorder="1"/>
    <xf numFmtId="0" fontId="9" fillId="4" borderId="45" xfId="0" applyFont="1" applyFill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 wrapText="1"/>
    </xf>
    <xf numFmtId="0" fontId="53" fillId="4" borderId="8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/>
    </xf>
    <xf numFmtId="0" fontId="46" fillId="0" borderId="55" xfId="0" applyFont="1" applyFill="1" applyBorder="1" applyAlignment="1">
      <alignment horizontal="center"/>
    </xf>
    <xf numFmtId="0" fontId="53" fillId="4" borderId="103" xfId="0" applyFont="1" applyFill="1" applyBorder="1" applyAlignment="1">
      <alignment horizontal="center" vertical="center" wrapText="1"/>
    </xf>
    <xf numFmtId="0" fontId="55" fillId="0" borderId="80" xfId="0" applyFont="1" applyBorder="1" applyAlignment="1">
      <alignment horizontal="center" vertical="center" wrapText="1"/>
    </xf>
    <xf numFmtId="0" fontId="48" fillId="0" borderId="80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5" xfId="0" applyFont="1" applyBorder="1" applyAlignment="1"/>
    <xf numFmtId="0" fontId="47" fillId="0" borderId="27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46" fillId="0" borderId="91" xfId="0" applyFont="1" applyBorder="1" applyAlignment="1">
      <alignment horizontal="center"/>
    </xf>
    <xf numFmtId="0" fontId="59" fillId="0" borderId="65" xfId="0" applyFont="1" applyBorder="1" applyAlignment="1">
      <alignment horizontal="center"/>
    </xf>
    <xf numFmtId="1" fontId="53" fillId="0" borderId="105" xfId="0" applyNumberFormat="1" applyFont="1" applyBorder="1" applyAlignment="1">
      <alignment horizontal="center" vertical="center" wrapText="1"/>
    </xf>
    <xf numFmtId="1" fontId="53" fillId="0" borderId="105" xfId="0" applyNumberFormat="1" applyFont="1" applyBorder="1" applyAlignment="1">
      <alignment horizontal="center"/>
    </xf>
    <xf numFmtId="0" fontId="46" fillId="0" borderId="88" xfId="0" applyFont="1" applyBorder="1" applyAlignment="1">
      <alignment horizontal="center"/>
    </xf>
    <xf numFmtId="0" fontId="46" fillId="0" borderId="88" xfId="0" applyFont="1" applyFill="1" applyBorder="1" applyAlignment="1">
      <alignment horizontal="center"/>
    </xf>
    <xf numFmtId="0" fontId="46" fillId="4" borderId="88" xfId="0" applyFont="1" applyFill="1" applyBorder="1" applyAlignment="1">
      <alignment horizontal="center"/>
    </xf>
    <xf numFmtId="0" fontId="46" fillId="4" borderId="90" xfId="0" applyFont="1" applyFill="1" applyBorder="1" applyAlignment="1">
      <alignment horizontal="center"/>
    </xf>
    <xf numFmtId="2" fontId="48" fillId="0" borderId="27" xfId="0" applyNumberFormat="1" applyFont="1" applyBorder="1" applyAlignment="1">
      <alignment horizontal="center" vertical="center" wrapText="1"/>
    </xf>
    <xf numFmtId="0" fontId="9" fillId="0" borderId="89" xfId="0" applyFont="1" applyFill="1" applyBorder="1" applyAlignment="1">
      <alignment horizontal="center"/>
    </xf>
    <xf numFmtId="0" fontId="9" fillId="0" borderId="106" xfId="0" applyFont="1" applyFill="1" applyBorder="1" applyAlignment="1">
      <alignment horizontal="center"/>
    </xf>
    <xf numFmtId="0" fontId="9" fillId="0" borderId="94" xfId="0" applyFont="1" applyBorder="1" applyAlignment="1">
      <alignment horizontal="center"/>
    </xf>
    <xf numFmtId="0" fontId="51" fillId="0" borderId="84" xfId="0" applyFont="1" applyBorder="1" applyAlignment="1">
      <alignment horizontal="center" vertical="center" wrapText="1"/>
    </xf>
    <xf numFmtId="0" fontId="53" fillId="0" borderId="107" xfId="0" applyFont="1" applyBorder="1" applyAlignment="1">
      <alignment horizontal="center" vertical="center" wrapText="1"/>
    </xf>
    <xf numFmtId="1" fontId="53" fillId="0" borderId="108" xfId="0" applyNumberFormat="1" applyFont="1" applyBorder="1" applyAlignment="1">
      <alignment horizontal="center"/>
    </xf>
    <xf numFmtId="0" fontId="47" fillId="4" borderId="109" xfId="0" applyFont="1" applyFill="1" applyBorder="1" applyAlignment="1">
      <alignment horizontal="center" vertical="center" wrapText="1"/>
    </xf>
    <xf numFmtId="0" fontId="47" fillId="4" borderId="110" xfId="0" applyFont="1" applyFill="1" applyBorder="1" applyAlignment="1">
      <alignment horizontal="center" vertical="center" wrapText="1"/>
    </xf>
    <xf numFmtId="0" fontId="10" fillId="4" borderId="112" xfId="0" applyFont="1" applyFill="1" applyBorder="1" applyAlignment="1">
      <alignment horizontal="center" vertical="center" wrapText="1"/>
    </xf>
    <xf numFmtId="0" fontId="10" fillId="4" borderId="113" xfId="0" applyFont="1" applyFill="1" applyBorder="1" applyAlignment="1">
      <alignment horizontal="center" vertical="center" wrapText="1"/>
    </xf>
    <xf numFmtId="0" fontId="53" fillId="0" borderId="82" xfId="0" applyFont="1" applyFill="1" applyBorder="1" applyAlignment="1">
      <alignment horizontal="center" vertical="center" wrapText="1"/>
    </xf>
    <xf numFmtId="0" fontId="52" fillId="0" borderId="111" xfId="0" applyFont="1" applyFill="1" applyBorder="1" applyAlignment="1">
      <alignment horizontal="center"/>
    </xf>
    <xf numFmtId="1" fontId="53" fillId="0" borderId="104" xfId="0" applyNumberFormat="1" applyFont="1" applyBorder="1" applyAlignment="1">
      <alignment horizontal="center"/>
    </xf>
    <xf numFmtId="0" fontId="9" fillId="0" borderId="114" xfId="0" applyFont="1" applyBorder="1" applyAlignment="1"/>
    <xf numFmtId="0" fontId="53" fillId="17" borderId="41" xfId="0" applyFont="1" applyFill="1" applyBorder="1" applyAlignment="1">
      <alignment horizontal="center" vertical="center" wrapText="1"/>
    </xf>
    <xf numFmtId="0" fontId="0" fillId="0" borderId="115" xfId="0" applyFont="1" applyBorder="1"/>
    <xf numFmtId="0" fontId="9" fillId="0" borderId="116" xfId="0" applyFont="1" applyFill="1" applyBorder="1" applyAlignment="1">
      <alignment horizontal="center"/>
    </xf>
    <xf numFmtId="0" fontId="46" fillId="0" borderId="57" xfId="0" applyFont="1" applyBorder="1" applyAlignment="1">
      <alignment horizontal="center" wrapText="1"/>
    </xf>
    <xf numFmtId="0" fontId="44" fillId="0" borderId="95" xfId="0" applyFont="1" applyBorder="1" applyAlignment="1">
      <alignment wrapText="1"/>
    </xf>
    <xf numFmtId="0" fontId="44" fillId="0" borderId="96" xfId="0" applyFont="1" applyBorder="1" applyAlignment="1">
      <alignment wrapText="1"/>
    </xf>
    <xf numFmtId="0" fontId="9" fillId="0" borderId="92" xfId="0" applyFont="1" applyBorder="1" applyAlignment="1">
      <alignment horizontal="center"/>
    </xf>
    <xf numFmtId="0" fontId="9" fillId="0" borderId="102" xfId="0" applyFont="1" applyBorder="1" applyAlignment="1">
      <alignment horizontal="center"/>
    </xf>
    <xf numFmtId="0" fontId="9" fillId="0" borderId="91" xfId="0" applyFont="1" applyFill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0" fillId="0" borderId="55" xfId="0" applyFont="1" applyBorder="1" applyAlignment="1"/>
    <xf numFmtId="0" fontId="46" fillId="0" borderId="55" xfId="0" applyFont="1" applyBorder="1" applyAlignment="1"/>
    <xf numFmtId="0" fontId="65" fillId="0" borderId="55" xfId="0" applyFont="1" applyBorder="1" applyAlignment="1">
      <alignment horizontal="center"/>
    </xf>
    <xf numFmtId="0" fontId="64" fillId="0" borderId="55" xfId="0" applyFont="1" applyBorder="1" applyAlignment="1">
      <alignment horizontal="center"/>
    </xf>
    <xf numFmtId="0" fontId="65" fillId="0" borderId="55" xfId="0" applyFont="1" applyBorder="1" applyAlignment="1">
      <alignment horizontal="center" vertical="center" wrapText="1"/>
    </xf>
    <xf numFmtId="0" fontId="46" fillId="0" borderId="55" xfId="0" applyFont="1" applyBorder="1" applyAlignment="1">
      <alignment horizontal="center" vertical="center" wrapText="1"/>
    </xf>
    <xf numFmtId="9" fontId="65" fillId="0" borderId="55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/>
    <xf numFmtId="2" fontId="65" fillId="0" borderId="55" xfId="0" applyNumberFormat="1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63" fillId="0" borderId="0" xfId="0" applyFont="1"/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0" fontId="63" fillId="0" borderId="55" xfId="0" applyFont="1" applyBorder="1" applyAlignment="1">
      <alignment horizontal="center" vertical="center" wrapText="1"/>
    </xf>
    <xf numFmtId="0" fontId="63" fillId="0" borderId="55" xfId="0" applyFont="1" applyBorder="1" applyAlignment="1">
      <alignment horizontal="center" wrapText="1"/>
    </xf>
    <xf numFmtId="0" fontId="46" fillId="0" borderId="0" xfId="0" applyFont="1" applyAlignment="1"/>
    <xf numFmtId="0" fontId="70" fillId="0" borderId="55" xfId="0" applyFont="1" applyBorder="1" applyAlignment="1"/>
    <xf numFmtId="0" fontId="71" fillId="0" borderId="55" xfId="0" applyFont="1" applyBorder="1" applyAlignment="1">
      <alignment horizontal="center"/>
    </xf>
    <xf numFmtId="0" fontId="7" fillId="8" borderId="67" xfId="0" applyFont="1" applyFill="1" applyBorder="1" applyAlignment="1">
      <alignment horizontal="center"/>
    </xf>
    <xf numFmtId="0" fontId="25" fillId="9" borderId="113" xfId="0" applyFont="1" applyFill="1" applyBorder="1" applyAlignment="1">
      <alignment horizontal="center"/>
    </xf>
    <xf numFmtId="0" fontId="25" fillId="9" borderId="70" xfId="0" applyFont="1" applyFill="1" applyBorder="1" applyAlignment="1">
      <alignment horizontal="center"/>
    </xf>
    <xf numFmtId="0" fontId="25" fillId="9" borderId="118" xfId="0" applyFont="1" applyFill="1" applyBorder="1" applyAlignment="1">
      <alignment horizontal="center"/>
    </xf>
    <xf numFmtId="164" fontId="25" fillId="7" borderId="119" xfId="0" applyNumberFormat="1" applyFont="1" applyFill="1" applyBorder="1" applyAlignment="1">
      <alignment horizontal="center"/>
    </xf>
    <xf numFmtId="0" fontId="25" fillId="7" borderId="71" xfId="0" applyFont="1" applyFill="1" applyBorder="1" applyAlignment="1">
      <alignment horizontal="center"/>
    </xf>
    <xf numFmtId="0" fontId="25" fillId="7" borderId="120" xfId="0" applyFont="1" applyFill="1" applyBorder="1" applyAlignment="1">
      <alignment horizontal="center"/>
    </xf>
    <xf numFmtId="0" fontId="62" fillId="19" borderId="55" xfId="0" applyFont="1" applyFill="1" applyBorder="1" applyAlignment="1">
      <alignment horizontal="center" vertical="center" wrapText="1"/>
    </xf>
    <xf numFmtId="0" fontId="46" fillId="0" borderId="8" xfId="0" applyFont="1" applyBorder="1" applyAlignment="1"/>
    <xf numFmtId="0" fontId="46" fillId="0" borderId="8" xfId="0" applyFont="1" applyBorder="1" applyAlignment="1">
      <alignment horizontal="center"/>
    </xf>
    <xf numFmtId="0" fontId="46" fillId="20" borderId="8" xfId="0" applyFont="1" applyFill="1" applyBorder="1" applyAlignment="1">
      <alignment horizontal="center"/>
    </xf>
    <xf numFmtId="0" fontId="0" fillId="0" borderId="65" xfId="0" applyFont="1" applyBorder="1" applyAlignment="1"/>
    <xf numFmtId="0" fontId="46" fillId="0" borderId="61" xfId="0" applyFont="1" applyBorder="1" applyAlignment="1"/>
    <xf numFmtId="0" fontId="46" fillId="0" borderId="58" xfId="0" applyFont="1" applyBorder="1" applyAlignment="1">
      <alignment horizontal="center"/>
    </xf>
    <xf numFmtId="0" fontId="46" fillId="0" borderId="62" xfId="0" applyFont="1" applyBorder="1" applyAlignment="1"/>
    <xf numFmtId="0" fontId="21" fillId="0" borderId="63" xfId="0" applyFont="1" applyBorder="1" applyAlignment="1">
      <alignment horizontal="center"/>
    </xf>
    <xf numFmtId="0" fontId="46" fillId="20" borderId="63" xfId="0" applyFont="1" applyFill="1" applyBorder="1" applyAlignment="1">
      <alignment horizontal="center"/>
    </xf>
    <xf numFmtId="0" fontId="66" fillId="0" borderId="8" xfId="0" applyFont="1" applyBorder="1" applyAlignment="1">
      <alignment horizontal="center"/>
    </xf>
    <xf numFmtId="0" fontId="72" fillId="0" borderId="8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61" fillId="0" borderId="55" xfId="0" applyFont="1" applyBorder="1" applyAlignment="1">
      <alignment horizontal="center" vertical="center" wrapText="1"/>
    </xf>
    <xf numFmtId="0" fontId="78" fillId="0" borderId="67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0" fontId="44" fillId="0" borderId="58" xfId="0" applyFont="1" applyBorder="1" applyAlignment="1">
      <alignment horizontal="center"/>
    </xf>
    <xf numFmtId="0" fontId="0" fillId="0" borderId="63" xfId="0" applyFont="1" applyBorder="1" applyAlignment="1"/>
    <xf numFmtId="0" fontId="0" fillId="0" borderId="64" xfId="0" applyFont="1" applyBorder="1" applyAlignment="1"/>
    <xf numFmtId="0" fontId="77" fillId="0" borderId="67" xfId="0" applyFont="1" applyBorder="1" applyAlignment="1">
      <alignment horizontal="center"/>
    </xf>
    <xf numFmtId="0" fontId="80" fillId="0" borderId="67" xfId="0" applyFont="1" applyBorder="1" applyAlignment="1">
      <alignment horizontal="right" vertical="center"/>
    </xf>
    <xf numFmtId="0" fontId="81" fillId="0" borderId="67" xfId="0" applyFont="1" applyBorder="1" applyAlignment="1">
      <alignment horizontal="center" vertical="center"/>
    </xf>
    <xf numFmtId="0" fontId="82" fillId="20" borderId="61" xfId="0" applyFont="1" applyFill="1" applyBorder="1" applyAlignment="1">
      <alignment horizontal="right" wrapText="1"/>
    </xf>
    <xf numFmtId="0" fontId="64" fillId="0" borderId="8" xfId="0" applyFont="1" applyBorder="1" applyAlignment="1">
      <alignment horizontal="center"/>
    </xf>
    <xf numFmtId="0" fontId="64" fillId="0" borderId="8" xfId="0" applyFont="1" applyBorder="1" applyAlignment="1"/>
    <xf numFmtId="2" fontId="0" fillId="0" borderId="8" xfId="0" applyNumberFormat="1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62" fillId="19" borderId="8" xfId="0" applyFont="1" applyFill="1" applyBorder="1" applyAlignment="1">
      <alignment horizontal="center" vertical="center" wrapText="1"/>
    </xf>
    <xf numFmtId="0" fontId="0" fillId="0" borderId="126" xfId="0" applyFont="1" applyBorder="1" applyAlignment="1"/>
    <xf numFmtId="0" fontId="62" fillId="19" borderId="95" xfId="0" applyFont="1" applyFill="1" applyBorder="1" applyAlignment="1">
      <alignment horizontal="center" vertical="center" wrapText="1"/>
    </xf>
    <xf numFmtId="0" fontId="46" fillId="19" borderId="105" xfId="0" applyFont="1" applyFill="1" applyBorder="1" applyAlignment="1">
      <alignment wrapText="1"/>
    </xf>
    <xf numFmtId="0" fontId="46" fillId="21" borderId="105" xfId="0" applyFont="1" applyFill="1" applyBorder="1" applyAlignment="1">
      <alignment wrapText="1"/>
    </xf>
    <xf numFmtId="0" fontId="46" fillId="21" borderId="85" xfId="0" applyFont="1" applyFill="1" applyBorder="1" applyAlignment="1">
      <alignment horizontal="center" vertical="center" wrapText="1"/>
    </xf>
    <xf numFmtId="0" fontId="46" fillId="21" borderId="55" xfId="0" applyFont="1" applyFill="1" applyBorder="1" applyAlignment="1">
      <alignment horizontal="center" vertical="center" wrapText="1"/>
    </xf>
    <xf numFmtId="0" fontId="44" fillId="22" borderId="95" xfId="0" applyFont="1" applyFill="1" applyBorder="1" applyAlignment="1">
      <alignment horizontal="center" vertical="center" wrapText="1"/>
    </xf>
    <xf numFmtId="0" fontId="0" fillId="22" borderId="95" xfId="0" applyFont="1" applyFill="1" applyBorder="1" applyAlignment="1">
      <alignment horizontal="center" vertical="center" wrapText="1"/>
    </xf>
    <xf numFmtId="0" fontId="0" fillId="22" borderId="55" xfId="0" applyFont="1" applyFill="1" applyBorder="1" applyAlignment="1">
      <alignment horizontal="center" vertical="center" wrapText="1"/>
    </xf>
    <xf numFmtId="0" fontId="65" fillId="0" borderId="5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2" fillId="0" borderId="0" xfId="0" applyFont="1" applyAlignment="1"/>
    <xf numFmtId="0" fontId="54" fillId="0" borderId="0" xfId="0" applyFont="1" applyAlignment="1"/>
    <xf numFmtId="0" fontId="61" fillId="23" borderId="127" xfId="0" applyFont="1" applyFill="1" applyBorder="1" applyAlignment="1">
      <alignment horizontal="center"/>
    </xf>
    <xf numFmtId="0" fontId="0" fillId="19" borderId="128" xfId="0" applyFill="1" applyBorder="1" applyAlignment="1" applyProtection="1">
      <alignment horizontal="center"/>
      <protection locked="0"/>
    </xf>
    <xf numFmtId="0" fontId="61" fillId="23" borderId="128" xfId="0" applyFont="1" applyFill="1" applyBorder="1" applyAlignment="1">
      <alignment horizontal="center"/>
    </xf>
    <xf numFmtId="0" fontId="61" fillId="19" borderId="129" xfId="0" applyFont="1" applyFill="1" applyBorder="1" applyAlignment="1" applyProtection="1">
      <alignment horizontal="center"/>
      <protection locked="0"/>
    </xf>
    <xf numFmtId="0" fontId="61" fillId="23" borderId="117" xfId="0" applyFont="1" applyFill="1" applyBorder="1" applyAlignment="1">
      <alignment horizontal="center"/>
    </xf>
    <xf numFmtId="0" fontId="61" fillId="23" borderId="66" xfId="0" applyFont="1" applyFill="1" applyBorder="1"/>
    <xf numFmtId="0" fontId="61" fillId="23" borderId="129" xfId="0" applyFont="1" applyFill="1" applyBorder="1" applyAlignment="1">
      <alignment horizontal="center"/>
    </xf>
    <xf numFmtId="0" fontId="0" fillId="0" borderId="0" xfId="0"/>
    <xf numFmtId="0" fontId="61" fillId="0" borderId="121" xfId="0" applyFont="1" applyBorder="1" applyAlignment="1">
      <alignment horizontal="right"/>
    </xf>
    <xf numFmtId="0" fontId="0" fillId="19" borderId="122" xfId="0" applyFill="1" applyBorder="1" applyAlignment="1" applyProtection="1">
      <alignment horizontal="center"/>
      <protection locked="0"/>
    </xf>
    <xf numFmtId="0" fontId="61" fillId="0" borderId="122" xfId="0" applyFont="1" applyBorder="1" applyAlignment="1" applyProtection="1">
      <alignment horizontal="center"/>
      <protection hidden="1"/>
    </xf>
    <xf numFmtId="0" fontId="61" fillId="0" borderId="123" xfId="0" applyFont="1" applyBorder="1" applyAlignment="1" applyProtection="1">
      <alignment horizontal="center"/>
      <protection locked="0"/>
    </xf>
    <xf numFmtId="0" fontId="61" fillId="24" borderId="63" xfId="0" applyFont="1" applyFill="1" applyBorder="1" applyAlignment="1" applyProtection="1">
      <alignment horizontal="center"/>
      <protection hidden="1"/>
    </xf>
    <xf numFmtId="0" fontId="0" fillId="0" borderId="8" xfId="0" applyBorder="1"/>
    <xf numFmtId="0" fontId="61" fillId="0" borderId="90" xfId="0" applyFont="1" applyBorder="1" applyAlignment="1">
      <alignment horizontal="right"/>
    </xf>
    <xf numFmtId="0" fontId="0" fillId="19" borderId="91" xfId="0" applyFill="1" applyBorder="1" applyAlignment="1" applyProtection="1">
      <alignment horizontal="center"/>
      <protection locked="0"/>
    </xf>
    <xf numFmtId="0" fontId="61" fillId="0" borderId="91" xfId="0" applyFont="1" applyBorder="1" applyAlignment="1" applyProtection="1">
      <alignment horizontal="center"/>
      <protection hidden="1"/>
    </xf>
    <xf numFmtId="0" fontId="61" fillId="0" borderId="92" xfId="0" applyFont="1" applyBorder="1" applyAlignment="1" applyProtection="1">
      <alignment horizontal="center"/>
      <protection locked="0"/>
    </xf>
    <xf numFmtId="0" fontId="61" fillId="18" borderId="57" xfId="0" applyFont="1" applyFill="1" applyBorder="1" applyAlignment="1" applyProtection="1">
      <alignment horizontal="left"/>
      <protection hidden="1"/>
    </xf>
    <xf numFmtId="0" fontId="61" fillId="18" borderId="124" xfId="0" applyFont="1" applyFill="1" applyBorder="1"/>
    <xf numFmtId="0" fontId="0" fillId="0" borderId="121" xfId="0" applyBorder="1"/>
    <xf numFmtId="0" fontId="0" fillId="0" borderId="122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0" borderId="88" xfId="0" applyBorder="1"/>
    <xf numFmtId="0" fontId="0" fillId="0" borderId="55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/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center"/>
    </xf>
    <xf numFmtId="0" fontId="61" fillId="18" borderId="67" xfId="0" applyFont="1" applyFill="1" applyBorder="1" applyAlignment="1" applyProtection="1">
      <alignment horizontal="right"/>
      <protection hidden="1"/>
    </xf>
    <xf numFmtId="0" fontId="60" fillId="24" borderId="99" xfId="0" applyFont="1" applyFill="1" applyBorder="1" applyAlignment="1" applyProtection="1">
      <alignment horizontal="center" vertical="center"/>
      <protection hidden="1"/>
    </xf>
    <xf numFmtId="0" fontId="46" fillId="24" borderId="120" xfId="0" applyFont="1" applyFill="1" applyBorder="1" applyAlignment="1" applyProtection="1">
      <alignment horizontal="center"/>
      <protection hidden="1"/>
    </xf>
    <xf numFmtId="0" fontId="61" fillId="0" borderId="8" xfId="0" applyFont="1" applyBorder="1"/>
    <xf numFmtId="0" fontId="61" fillId="18" borderId="66" xfId="0" applyFont="1" applyFill="1" applyBorder="1" applyAlignment="1">
      <alignment horizontal="right"/>
    </xf>
    <xf numFmtId="0" fontId="84" fillId="18" borderId="65" xfId="0" applyFont="1" applyFill="1" applyBorder="1" applyAlignment="1" applyProtection="1">
      <alignment horizontal="right"/>
      <protection hidden="1"/>
    </xf>
    <xf numFmtId="0" fontId="61" fillId="18" borderId="125" xfId="0" applyFont="1" applyFill="1" applyBorder="1" applyAlignment="1">
      <alignment horizontal="left"/>
    </xf>
    <xf numFmtId="2" fontId="46" fillId="0" borderId="55" xfId="0" applyNumberFormat="1" applyFont="1" applyBorder="1" applyAlignment="1">
      <alignment horizontal="center"/>
    </xf>
    <xf numFmtId="0" fontId="46" fillId="0" borderId="121" xfId="0" applyFont="1" applyBorder="1" applyAlignment="1">
      <alignment horizontal="center" vertical="center" wrapText="1"/>
    </xf>
    <xf numFmtId="0" fontId="46" fillId="0" borderId="122" xfId="0" applyFont="1" applyBorder="1" applyAlignment="1">
      <alignment horizontal="center" wrapText="1"/>
    </xf>
    <xf numFmtId="0" fontId="46" fillId="0" borderId="123" xfId="0" applyFont="1" applyBorder="1" applyAlignment="1">
      <alignment horizontal="center" wrapText="1"/>
    </xf>
    <xf numFmtId="2" fontId="46" fillId="0" borderId="89" xfId="1" applyNumberFormat="1" applyFont="1" applyBorder="1" applyAlignment="1">
      <alignment horizontal="center"/>
    </xf>
    <xf numFmtId="0" fontId="46" fillId="0" borderId="90" xfId="0" applyFont="1" applyBorder="1" applyAlignment="1">
      <alignment horizontal="center"/>
    </xf>
    <xf numFmtId="2" fontId="46" fillId="0" borderId="92" xfId="1" applyNumberFormat="1" applyFont="1" applyBorder="1" applyAlignment="1">
      <alignment horizontal="center"/>
    </xf>
    <xf numFmtId="0" fontId="58" fillId="0" borderId="55" xfId="0" applyFont="1" applyBorder="1" applyAlignment="1">
      <alignment horizontal="center"/>
    </xf>
    <xf numFmtId="0" fontId="58" fillId="0" borderId="55" xfId="0" applyFont="1" applyFill="1" applyBorder="1" applyAlignment="1">
      <alignment horizontal="left"/>
    </xf>
    <xf numFmtId="0" fontId="46" fillId="0" borderId="55" xfId="0" applyFont="1" applyBorder="1" applyAlignment="1">
      <alignment vertical="center" wrapText="1"/>
    </xf>
    <xf numFmtId="1" fontId="46" fillId="19" borderId="55" xfId="0" applyNumberFormat="1" applyFont="1" applyFill="1" applyBorder="1" applyAlignment="1">
      <alignment horizontal="center" vertical="center" wrapText="1"/>
    </xf>
    <xf numFmtId="0" fontId="46" fillId="19" borderId="58" xfId="0" applyFont="1" applyFill="1" applyBorder="1" applyAlignment="1">
      <alignment horizontal="center"/>
    </xf>
    <xf numFmtId="0" fontId="85" fillId="0" borderId="0" xfId="0" applyFont="1" applyAlignment="1"/>
    <xf numFmtId="0" fontId="66" fillId="18" borderId="55" xfId="0" applyFont="1" applyFill="1" applyBorder="1" applyAlignment="1"/>
    <xf numFmtId="0" fontId="40" fillId="0" borderId="8" xfId="0" applyFont="1" applyFill="1" applyBorder="1" applyAlignment="1">
      <alignment horizontal="center"/>
    </xf>
    <xf numFmtId="0" fontId="41" fillId="0" borderId="8" xfId="0" applyFont="1" applyFill="1" applyBorder="1"/>
    <xf numFmtId="0" fontId="0" fillId="0" borderId="8" xfId="0" applyFont="1" applyFill="1" applyBorder="1"/>
    <xf numFmtId="0" fontId="39" fillId="5" borderId="130" xfId="0" applyFont="1" applyFill="1" applyBorder="1" applyAlignment="1">
      <alignment horizontal="center"/>
    </xf>
    <xf numFmtId="0" fontId="39" fillId="5" borderId="131" xfId="0" applyFont="1" applyFill="1" applyBorder="1" applyAlignment="1">
      <alignment horizontal="center"/>
    </xf>
    <xf numFmtId="0" fontId="39" fillId="5" borderId="132" xfId="0" applyFont="1" applyFill="1" applyBorder="1" applyAlignment="1">
      <alignment horizontal="center"/>
    </xf>
    <xf numFmtId="0" fontId="39" fillId="0" borderId="133" xfId="0" applyFont="1" applyBorder="1"/>
    <xf numFmtId="2" fontId="41" fillId="0" borderId="20" xfId="0" applyNumberFormat="1" applyFont="1" applyBorder="1" applyAlignment="1">
      <alignment horizontal="center"/>
    </xf>
    <xf numFmtId="0" fontId="40" fillId="12" borderId="134" xfId="0" applyFont="1" applyFill="1" applyBorder="1" applyAlignment="1">
      <alignment horizontal="center"/>
    </xf>
    <xf numFmtId="0" fontId="39" fillId="0" borderId="135" xfId="0" applyFont="1" applyBorder="1"/>
    <xf numFmtId="0" fontId="40" fillId="12" borderId="136" xfId="0" applyFont="1" applyFill="1" applyBorder="1" applyAlignment="1">
      <alignment horizontal="center"/>
    </xf>
    <xf numFmtId="0" fontId="21" fillId="0" borderId="62" xfId="0" applyFont="1" applyBorder="1"/>
    <xf numFmtId="0" fontId="21" fillId="0" borderId="63" xfId="0" applyFont="1" applyBorder="1"/>
    <xf numFmtId="0" fontId="0" fillId="0" borderId="63" xfId="0" applyFont="1" applyBorder="1"/>
    <xf numFmtId="9" fontId="29" fillId="0" borderId="63" xfId="0" applyNumberFormat="1" applyFont="1" applyBorder="1" applyAlignment="1">
      <alignment horizontal="center"/>
    </xf>
    <xf numFmtId="9" fontId="5" fillId="0" borderId="137" xfId="0" applyNumberFormat="1" applyFont="1" applyBorder="1" applyAlignment="1">
      <alignment horizontal="center"/>
    </xf>
    <xf numFmtId="166" fontId="5" fillId="0" borderId="138" xfId="0" applyNumberFormat="1" applyFont="1" applyBorder="1" applyAlignment="1">
      <alignment horizontal="center"/>
    </xf>
    <xf numFmtId="0" fontId="68" fillId="0" borderId="0" xfId="0" applyFont="1"/>
    <xf numFmtId="2" fontId="46" fillId="0" borderId="0" xfId="0" applyNumberFormat="1" applyFont="1" applyAlignment="1">
      <alignment horizontal="center"/>
    </xf>
    <xf numFmtId="0" fontId="86" fillId="0" borderId="8" xfId="0" applyFont="1" applyFill="1" applyBorder="1" applyAlignment="1">
      <alignment horizontal="left"/>
    </xf>
    <xf numFmtId="0" fontId="87" fillId="0" borderId="0" xfId="0" applyFont="1" applyAlignment="1"/>
    <xf numFmtId="0" fontId="88" fillId="0" borderId="8" xfId="0" applyFont="1" applyFill="1" applyBorder="1" applyAlignment="1">
      <alignment horizontal="left"/>
    </xf>
    <xf numFmtId="0" fontId="90" fillId="0" borderId="8" xfId="0" applyFont="1" applyFill="1" applyBorder="1"/>
    <xf numFmtId="0" fontId="88" fillId="0" borderId="8" xfId="0" applyFont="1" applyFill="1" applyBorder="1"/>
    <xf numFmtId="0" fontId="92" fillId="0" borderId="8" xfId="0" applyFont="1" applyBorder="1" applyAlignment="1"/>
    <xf numFmtId="0" fontId="87" fillId="0" borderId="8" xfId="0" applyFont="1" applyBorder="1" applyAlignment="1"/>
    <xf numFmtId="2" fontId="96" fillId="0" borderId="0" xfId="0" applyNumberFormat="1" applyFont="1" applyAlignment="1">
      <alignment horizontal="left"/>
    </xf>
    <xf numFmtId="0" fontId="97" fillId="0" borderId="8" xfId="0" applyFont="1" applyFill="1" applyBorder="1"/>
    <xf numFmtId="0" fontId="98" fillId="0" borderId="0" xfId="0" applyFont="1" applyAlignment="1"/>
    <xf numFmtId="0" fontId="100" fillId="0" borderId="0" xfId="0" applyFont="1" applyAlignment="1"/>
    <xf numFmtId="0" fontId="96" fillId="0" borderId="0" xfId="0" applyFont="1" applyAlignment="1"/>
    <xf numFmtId="0" fontId="46" fillId="0" borderId="0" xfId="0" applyFont="1" applyAlignment="1">
      <alignment wrapText="1"/>
    </xf>
  </cellXfs>
  <cellStyles count="2">
    <cellStyle name="Normal" xfId="0" builtinId="0"/>
    <cellStyle name="Porcentagem" xfId="1" builtinId="5"/>
  </cellStyles>
  <dxfs count="755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4C6E7"/>
          <bgColor rgb="FFB4C6E7"/>
        </patternFill>
      </fill>
    </dxf>
    <dxf>
      <font>
        <color theme="1"/>
      </font>
      <numFmt numFmtId="2" formatCode="0.00"/>
      <fill>
        <patternFill patternType="solid">
          <fgColor rgb="FF8EAADB"/>
          <bgColor rgb="FF8EAADB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4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strike val="0"/>
        <color theme="4" tint="0.79998168889431442"/>
      </font>
      <fill>
        <patternFill>
          <bgColor theme="4" tint="0.79998168889431442"/>
        </patternFill>
      </fill>
    </dxf>
    <dxf>
      <font>
        <strike val="0"/>
        <color theme="1"/>
      </font>
      <fill>
        <patternFill>
          <bgColor theme="4" tint="0.79998168889431442"/>
        </patternFill>
      </fill>
    </dxf>
    <dxf>
      <font>
        <strike val="0"/>
      </font>
      <fill>
        <patternFill>
          <bgColor theme="4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C5E0B3"/>
          <bgColor rgb="FFC5E0B3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D9E2F3"/>
          <bgColor rgb="FFD9E2F3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4C6E7"/>
          <bgColor rgb="FFB4C6E7"/>
        </patternFill>
      </fill>
    </dxf>
    <dxf>
      <font>
        <color theme="0"/>
      </font>
      <fill>
        <patternFill patternType="none"/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numFmt numFmtId="2" formatCode="0.00"/>
      <fill>
        <patternFill patternType="solid">
          <fgColor rgb="FFFBE4D5"/>
          <bgColor rgb="FFFBE4D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A8D08D"/>
          <bgColor rgb="FFA8D08D"/>
        </patternFill>
      </fill>
    </dxf>
    <dxf>
      <font>
        <b/>
        <color theme="0"/>
      </font>
      <fill>
        <patternFill patternType="solid">
          <fgColor rgb="FF548135"/>
          <bgColor rgb="FF548135"/>
        </patternFill>
      </fill>
    </dxf>
    <dxf>
      <font>
        <b/>
        <color theme="0"/>
      </font>
      <fill>
        <patternFill patternType="solid">
          <fgColor rgb="FF2E75B5"/>
          <bgColor rgb="FF2E75B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C55A11"/>
          <bgColor rgb="FFC55A11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8EA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216795</xdr:colOff>
      <xdr:row>148</xdr:row>
      <xdr:rowOff>29765</xdr:rowOff>
    </xdr:from>
    <xdr:ext cx="2233907" cy="5936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DB297E81-D8CB-4913-9582-EEAAD022F540}"/>
                </a:ext>
              </a:extLst>
            </xdr:cNvPr>
            <xdr:cNvSpPr txBox="1"/>
          </xdr:nvSpPr>
          <xdr:spPr>
            <a:xfrm>
              <a:off x="5118201" y="32474296"/>
              <a:ext cx="2233907" cy="5936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600" b="1">
                  <a:solidFill>
                    <a:schemeClr val="accent1"/>
                  </a:solidFill>
                </a:rPr>
                <a:t>SC</a:t>
              </a:r>
              <a14:m>
                <m:oMath xmlns:m="http://schemas.openxmlformats.org/officeDocument/2006/math">
                  <m:r>
                    <a:rPr lang="pt-BR" sz="1600" i="1">
                      <a:solidFill>
                        <a:schemeClr val="accent1"/>
                      </a:solidFill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t-BR" sz="160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ad>
                        <m:radPr>
                          <m:degHide m:val="on"/>
                          <m:ctrlPr>
                            <a:rPr lang="pt-BR" sz="1600" i="1">
                              <a:solidFill>
                                <a:schemeClr val="accent1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pt-BR" sz="1600" b="0" i="1">
                              <a:solidFill>
                                <a:schemeClr val="accent1"/>
                              </a:solidFill>
                              <a:latin typeface="Cambria Math" panose="02040503050406030204" pitchFamily="18" charset="0"/>
                            </a:rPr>
                            <m:t>𝑇𝑒</m:t>
                          </m:r>
                        </m:e>
                      </m:rad>
                      <m:r>
                        <a:rPr lang="pt-BR" sz="1600" b="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pt-BR" sz="1600" b="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r>
                        <a:rPr lang="pt-BR" sz="1600" b="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𝐼𝑐𝑠</m:t>
                      </m:r>
                    </m:num>
                    <m:den>
                      <m:r>
                        <a:rPr lang="pt-BR" sz="1600" b="0" i="1">
                          <a:solidFill>
                            <a:schemeClr val="accent1"/>
                          </a:solidFill>
                          <a:latin typeface="Cambria Math" panose="02040503050406030204" pitchFamily="18" charset="0"/>
                        </a:rPr>
                        <m:t>0,34</m:t>
                      </m:r>
                      <m:rad>
                        <m:radPr>
                          <m:degHide m:val="on"/>
                          <m:ctrlPr>
                            <a:rPr lang="pt-BR" sz="1600" i="1">
                              <a:solidFill>
                                <a:schemeClr val="accent1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pt-BR" sz="1600" b="0" i="1">
                              <a:solidFill>
                                <a:schemeClr val="accent1"/>
                              </a:solidFill>
                              <a:latin typeface="Cambria Math" panose="02040503050406030204" pitchFamily="18" charset="0"/>
                            </a:rPr>
                            <m:t>𝑙𝑜𝑔</m:t>
                          </m:r>
                          <m:d>
                            <m:dPr>
                              <m:ctrlPr>
                                <a:rPr lang="pt-BR" sz="1600" b="0" i="1">
                                  <a:solidFill>
                                    <a:schemeClr val="accent1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f>
                                <m:fPr>
                                  <m:ctrlP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  <m:t>234+</m:t>
                                  </m:r>
                                  <m: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  <m:t>𝑇𝑓</m:t>
                                  </m:r>
                                </m:num>
                                <m:den>
                                  <m: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  <m:t>234+</m:t>
                                  </m:r>
                                  <m:r>
                                    <a:rPr lang="pt-BR" sz="1600" b="0" i="1">
                                      <a:solidFill>
                                        <a:schemeClr val="accent1"/>
                                      </a:solidFill>
                                      <a:latin typeface="Cambria Math" panose="02040503050406030204" pitchFamily="18" charset="0"/>
                                    </a:rPr>
                                    <m:t>𝑇𝑖</m:t>
                                  </m:r>
                                </m:den>
                              </m:f>
                            </m:e>
                          </m:d>
                        </m:e>
                      </m:rad>
                    </m:den>
                  </m:f>
                </m:oMath>
              </a14:m>
              <a:r>
                <a:rPr lang="pt-BR" sz="1600"/>
                <a:t>  </a:t>
              </a:r>
            </a:p>
          </xdr:txBody>
        </xdr:sp>
      </mc:Choice>
      <mc:Fallback xmlns=""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DB297E81-D8CB-4913-9582-EEAAD022F540}"/>
                </a:ext>
              </a:extLst>
            </xdr:cNvPr>
            <xdr:cNvSpPr txBox="1"/>
          </xdr:nvSpPr>
          <xdr:spPr>
            <a:xfrm>
              <a:off x="5118201" y="32474296"/>
              <a:ext cx="2233907" cy="5936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600" b="1">
                  <a:solidFill>
                    <a:schemeClr val="accent1"/>
                  </a:solidFill>
                </a:rPr>
                <a:t>SC</a:t>
              </a:r>
              <a:r>
                <a:rPr lang="pt-BR" sz="160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=(√</a:t>
              </a:r>
              <a:r>
                <a:rPr lang="pt-BR" sz="16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𝑇𝑒  </a:t>
              </a:r>
              <a:r>
                <a:rPr lang="pt-BR" sz="1600" b="0" i="0">
                  <a:solidFill>
                    <a:schemeClr val="accent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×𝐼𝑐𝑠)/(</a:t>
              </a:r>
              <a:r>
                <a:rPr lang="pt-BR" sz="16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0,34√(𝑙𝑜𝑔((234+𝑇𝑓)/(234+𝑇𝑖)) ))</a:t>
              </a:r>
              <a:r>
                <a:rPr lang="pt-BR" sz="1600"/>
                <a:t>  </a:t>
              </a:r>
            </a:p>
          </xdr:txBody>
        </xdr:sp>
      </mc:Fallback>
    </mc:AlternateContent>
    <xdr:clientData/>
  </xdr:oneCellAnchor>
  <xdr:oneCellAnchor>
    <xdr:from>
      <xdr:col>4</xdr:col>
      <xdr:colOff>1165027</xdr:colOff>
      <xdr:row>159</xdr:row>
      <xdr:rowOff>440729</xdr:rowOff>
    </xdr:from>
    <xdr:ext cx="65" cy="172227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6A7365-8F65-4AAF-A7BB-11440CF06A00}"/>
            </a:ext>
          </a:extLst>
        </xdr:cNvPr>
        <xdr:cNvSpPr txBox="1"/>
      </xdr:nvSpPr>
      <xdr:spPr>
        <a:xfrm>
          <a:off x="6066433" y="3506807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440730</xdr:colOff>
      <xdr:row>166</xdr:row>
      <xdr:rowOff>152994</xdr:rowOff>
    </xdr:from>
    <xdr:ext cx="2531206" cy="5249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69F79624-6CC7-4D59-9FF3-2C4C4F740840}"/>
                </a:ext>
              </a:extLst>
            </xdr:cNvPr>
            <xdr:cNvSpPr txBox="1"/>
          </xdr:nvSpPr>
          <xdr:spPr>
            <a:xfrm>
              <a:off x="758230" y="36764713"/>
              <a:ext cx="2531206" cy="5249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b="1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1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𝐈</m:t>
                        </m:r>
                      </m:e>
                      <m:sub>
                        <m:sSub>
                          <m:sSubPr>
                            <m:ctrlPr>
                              <a:rPr lang="pt-BR" sz="1100" b="1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100" b="1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𝐅𝐀𝐒𝐄</m:t>
                            </m:r>
                          </m:e>
                          <m:sub>
                            <m:r>
                              <a:rPr lang="pt-BR" sz="1100" b="1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𝐂𝐎𝐑𝐑𝐈𝐆𝐈𝐃𝐎</m:t>
                            </m:r>
                          </m:sub>
                        </m:sSub>
                      </m:sub>
                    </m:sSub>
                    <m:r>
                      <a:rPr lang="pt-BR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I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CARGA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FATOR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DE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CORRE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ÇÃ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O</m:t>
                        </m:r>
                      </m:den>
                    </m:f>
                  </m:oMath>
                </m:oMathPara>
              </a14:m>
              <a:endParaRPr lang="pt-BR" sz="1100" i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100" i="0"/>
            </a:p>
          </xdr:txBody>
        </xdr:sp>
      </mc:Choice>
      <mc:Fallback xmlns=""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69F79624-6CC7-4D59-9FF3-2C4C4F740840}"/>
                </a:ext>
              </a:extLst>
            </xdr:cNvPr>
            <xdr:cNvSpPr txBox="1"/>
          </xdr:nvSpPr>
          <xdr:spPr>
            <a:xfrm>
              <a:off x="758230" y="36764713"/>
              <a:ext cx="2531206" cy="5249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1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𝐈_(〖𝐅𝐀𝐒𝐄〗_𝐂𝐎𝐑𝐑𝐈𝐆𝐈𝐃𝐎 )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=(I_CARGA)/(FATOR_DE_CORREÇÃO)</a:t>
              </a:r>
              <a:endParaRPr lang="pt-BR" sz="1100" i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100" i="0"/>
            </a:p>
          </xdr:txBody>
        </xdr:sp>
      </mc:Fallback>
    </mc:AlternateContent>
    <xdr:clientData/>
  </xdr:oneCellAnchor>
  <xdr:oneCellAnchor>
    <xdr:from>
      <xdr:col>1</xdr:col>
      <xdr:colOff>327422</xdr:colOff>
      <xdr:row>170</xdr:row>
      <xdr:rowOff>128983</xdr:rowOff>
    </xdr:from>
    <xdr:ext cx="3870996" cy="5348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A8B0D359-9641-4038-85EA-2FBF8A683DDC}"/>
                </a:ext>
              </a:extLst>
            </xdr:cNvPr>
            <xdr:cNvSpPr txBox="1"/>
          </xdr:nvSpPr>
          <xdr:spPr>
            <a:xfrm>
              <a:off x="644922" y="37534452"/>
              <a:ext cx="3870996" cy="534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b="1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1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𝐈</m:t>
                        </m:r>
                      </m:e>
                      <m:sub>
                        <m:sSub>
                          <m:sSubPr>
                            <m:ctrlPr>
                              <a:rPr lang="pt-BR" sz="1100" b="1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100" b="1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𝐍𝐄𝐔𝐓𝐑𝐎</m:t>
                            </m:r>
                          </m:e>
                          <m:sub>
                            <m:r>
                              <a:rPr lang="pt-BR" sz="1100" b="1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𝐂𝐎𝐑𝐑𝐈𝐆𝐈𝐃𝐎</m:t>
                            </m:r>
                          </m:sub>
                        </m:sSub>
                      </m:sub>
                    </m:sSub>
                    <m:r>
                      <a:rPr lang="pt-BR" sz="1100" b="0" i="0">
                        <a:solidFill>
                          <a:schemeClr val="accent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3 </m:t>
                        </m:r>
                        <m: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pt-BR" sz="1100" b="0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I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CARGA</m:t>
                            </m:r>
                          </m:sub>
                        </m:sSub>
                        <m: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pt-BR" sz="1100" b="0" i="1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Percentual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harm</m:t>
                            </m:r>
                            <m: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ô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nica</m:t>
                            </m:r>
                            <m:r>
                              <a:rPr lang="pt-BR" sz="1100" b="0" i="0">
                                <a:solidFill>
                                  <a:schemeClr val="accent1"/>
                                </a:solidFill>
                                <a:latin typeface="Cambria Math" panose="02040503050406030204" pitchFamily="18" charset="0"/>
                              </a:rPr>
                              <m:t>_</m:t>
                            </m:r>
                          </m:sub>
                        </m:sSub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3ª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ordem</m:t>
                        </m:r>
                      </m:num>
                      <m:den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100</m:t>
                        </m:r>
                        <m:r>
                          <a:rPr lang="pt-BR" sz="1100" b="0" i="1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FATOR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DE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CORRE</m:t>
                        </m:r>
                        <m: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ÇÃ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solidFill>
                              <a:schemeClr val="accent1"/>
                            </a:solidFill>
                            <a:latin typeface="Cambria Math" panose="02040503050406030204" pitchFamily="18" charset="0"/>
                          </a:rPr>
                          <m:t>O</m:t>
                        </m:r>
                      </m:den>
                    </m:f>
                  </m:oMath>
                </m:oMathPara>
              </a14:m>
              <a:endParaRPr lang="pt-BR" sz="1100" i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100" i="0"/>
            </a:p>
          </xdr:txBody>
        </xdr:sp>
      </mc:Choice>
      <mc:Fallback xmlns=""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A8B0D359-9641-4038-85EA-2FBF8A683DDC}"/>
                </a:ext>
              </a:extLst>
            </xdr:cNvPr>
            <xdr:cNvSpPr txBox="1"/>
          </xdr:nvSpPr>
          <xdr:spPr>
            <a:xfrm>
              <a:off x="644922" y="37534452"/>
              <a:ext cx="3870996" cy="534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1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𝐈_(〖𝐍𝐄𝐔𝐓𝐑𝐎〗_𝐂𝐎𝐑𝐑𝐈𝐆𝐈𝐃𝐎 )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=(3 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 I_CARGA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 Percentual_(harmônica_) 3ªordem)/(100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1100" b="0" i="0">
                  <a:solidFill>
                    <a:schemeClr val="accent1"/>
                  </a:solidFill>
                  <a:latin typeface="Cambria Math" panose="02040503050406030204" pitchFamily="18" charset="0"/>
                </a:rPr>
                <a:t>FATOR_DE_CORREÇÃO)</a:t>
              </a:r>
              <a:endParaRPr lang="pt-BR" sz="1100" i="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100" i="0"/>
            </a:p>
          </xdr:txBody>
        </xdr:sp>
      </mc:Fallback>
    </mc:AlternateContent>
    <xdr:clientData/>
  </xdr:oneCellAnchor>
  <xdr:oneCellAnchor>
    <xdr:from>
      <xdr:col>10</xdr:col>
      <xdr:colOff>55563</xdr:colOff>
      <xdr:row>105</xdr:row>
      <xdr:rowOff>161923</xdr:rowOff>
    </xdr:from>
    <xdr:ext cx="2722563" cy="4609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ED43D681-19AC-47F4-8205-754EFA1D6621}"/>
                </a:ext>
              </a:extLst>
            </xdr:cNvPr>
            <xdr:cNvSpPr txBox="1"/>
          </xdr:nvSpPr>
          <xdr:spPr>
            <a:xfrm>
              <a:off x="14565313" y="22013861"/>
              <a:ext cx="2722563" cy="4609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D=Nm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14:m>
                <m:oMath xmlns:m="http://schemas.openxmlformats.org/officeDocument/2006/math">
                  <m:f>
                    <m:fPr>
                      <m:ctrlP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𝑃</m:t>
                      </m:r>
                      <m:d>
                        <m:dPr>
                          <m:ctrlPr>
                            <a:rPr lang="pt-BR" sz="1800" b="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pt-BR" sz="1800" b="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  <m:t>𝐶𝑉</m:t>
                          </m:r>
                        </m:e>
                      </m:d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∗736 </m:t>
                      </m:r>
                    </m:num>
                    <m:den>
                      <m: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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𝐹𝑝</m:t>
                      </m:r>
                    </m:den>
                  </m:f>
                  <m:r>
                    <a:rPr lang="pt-BR" sz="1800" b="0" i="1">
                      <a:solidFill>
                        <a:srgbClr val="0070C0"/>
                      </a:solidFill>
                      <a:latin typeface="Cambria Math" panose="02040503050406030204" pitchFamily="18" charset="0"/>
                    </a:rPr>
                    <m:t>∗</m:t>
                  </m:r>
                  <m:r>
                    <a:rPr lang="pt-BR" sz="1800" b="0" i="1">
                      <a:solidFill>
                        <a:srgbClr val="0070C0"/>
                      </a:solidFill>
                      <a:latin typeface="Cambria Math" panose="02040503050406030204" pitchFamily="18" charset="0"/>
                    </a:rPr>
                    <m:t>𝐹𝑢</m:t>
                  </m:r>
                  <m:r>
                    <a:rPr lang="pt-BR" sz="1800" b="0" i="1">
                      <a:solidFill>
                        <a:srgbClr val="0070C0"/>
                      </a:solidFill>
                      <a:latin typeface="Cambria Math" panose="02040503050406030204" pitchFamily="18" charset="0"/>
                    </a:rPr>
                    <m:t>∗</m:t>
                  </m:r>
                  <m:r>
                    <a:rPr lang="pt-BR" sz="1800" b="0" i="1">
                      <a:solidFill>
                        <a:srgbClr val="0070C0"/>
                      </a:solidFill>
                      <a:latin typeface="Cambria Math" panose="02040503050406030204" pitchFamily="18" charset="0"/>
                    </a:rPr>
                    <m:t>𝐹𝑠</m:t>
                  </m:r>
                </m:oMath>
              </a14:m>
              <a:r>
                <a:rPr lang="pt-BR" sz="1800">
                  <a:solidFill>
                    <a:srgbClr val="0070C0"/>
                  </a:solidFill>
                </a:rPr>
                <a:t> </a:t>
              </a:r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ED43D681-19AC-47F4-8205-754EFA1D6621}"/>
                </a:ext>
              </a:extLst>
            </xdr:cNvPr>
            <xdr:cNvSpPr txBox="1"/>
          </xdr:nvSpPr>
          <xdr:spPr>
            <a:xfrm>
              <a:off x="14565313" y="22013861"/>
              <a:ext cx="2722563" cy="4609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D=Nm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</a:rPr>
                <a:t>(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𝑃(𝐶𝑉)∗736 )/(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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∗𝐹𝑝)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∗𝐹𝑢∗𝐹𝑠</a:t>
              </a:r>
              <a:r>
                <a:rPr lang="pt-BR" sz="1800">
                  <a:solidFill>
                    <a:srgbClr val="0070C0"/>
                  </a:solidFill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13</xdr:col>
      <xdr:colOff>230187</xdr:colOff>
      <xdr:row>105</xdr:row>
      <xdr:rowOff>31750</xdr:rowOff>
    </xdr:from>
    <xdr:ext cx="2722563" cy="5725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0E610181-1A32-4A7E-A2BA-19331DEDC621}"/>
                </a:ext>
              </a:extLst>
            </xdr:cNvPr>
            <xdr:cNvSpPr txBox="1"/>
          </xdr:nvSpPr>
          <xdr:spPr>
            <a:xfrm>
              <a:off x="19026187" y="21883688"/>
              <a:ext cx="2722563" cy="572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DI=</a:t>
              </a:r>
              <a:r>
                <a:rPr lang="pt-BR" sz="24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  <a:sym typeface="Symbol" panose="05050102010706020507" pitchFamily="18" charset="2"/>
                </a:rPr>
                <a:t></a:t>
              </a:r>
              <a:r>
                <a:rPr lang="pt-BR" sz="16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  <a:sym typeface="Symbol" panose="05050102010706020507" pitchFamily="18" charset="2"/>
                </a:rPr>
                <a:t>NI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:r>
                <a:rPr lang="pt-BR" sz="2400">
                  <a:solidFill>
                    <a:srgbClr val="0070C0"/>
                  </a:solidFill>
                </a:rPr>
                <a:t>(</a:t>
              </a:r>
              <a14:m>
                <m:oMath xmlns:m="http://schemas.openxmlformats.org/officeDocument/2006/math">
                  <m:f>
                    <m:fPr>
                      <m:ctrlPr>
                        <a:rPr lang="pt-BR" sz="24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24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𝑃𝑙</m:t>
                      </m:r>
                      <m:r>
                        <a:rPr lang="pt-BR" sz="24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pt-BR" sz="24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𝑃𝑟</m:t>
                      </m:r>
                      <m:r>
                        <a:rPr lang="pt-BR" sz="24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num>
                    <m:den>
                      <m:r>
                        <a:rPr lang="pt-BR" sz="24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𝐹𝑝</m:t>
                      </m:r>
                    </m:den>
                  </m:f>
                  <m:r>
                    <a:rPr lang="pt-BR" sz="2400" b="0" i="1">
                      <a:solidFill>
                        <a:srgbClr val="0070C0"/>
                      </a:solidFill>
                      <a:latin typeface="Cambria Math" panose="02040503050406030204" pitchFamily="18" charset="0"/>
                    </a:rPr>
                    <m:t>)</m:t>
                  </m:r>
                </m:oMath>
              </a14:m>
              <a:endParaRPr lang="pt-BR" sz="2400">
                <a:solidFill>
                  <a:srgbClr val="0070C0"/>
                </a:solidFill>
              </a:endParaRPr>
            </a:p>
          </xdr:txBody>
        </xdr:sp>
      </mc:Choice>
      <mc:Fallback xmlns=""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0E610181-1A32-4A7E-A2BA-19331DEDC621}"/>
                </a:ext>
              </a:extLst>
            </xdr:cNvPr>
            <xdr:cNvSpPr txBox="1"/>
          </xdr:nvSpPr>
          <xdr:spPr>
            <a:xfrm>
              <a:off x="19026187" y="21883688"/>
              <a:ext cx="2722563" cy="5725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DI=</a:t>
              </a:r>
              <a:r>
                <a:rPr lang="pt-BR" sz="24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  <a:sym typeface="Symbol" panose="05050102010706020507" pitchFamily="18" charset="2"/>
                </a:rPr>
                <a:t></a:t>
              </a:r>
              <a:r>
                <a:rPr lang="pt-BR" sz="16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  <a:sym typeface="Symbol" panose="05050102010706020507" pitchFamily="18" charset="2"/>
                </a:rPr>
                <a:t>NI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:r>
                <a:rPr lang="pt-BR" sz="2400">
                  <a:solidFill>
                    <a:srgbClr val="0070C0"/>
                  </a:solidFill>
                </a:rPr>
                <a:t>(</a:t>
              </a:r>
              <a:r>
                <a:rPr lang="pt-BR" sz="2400" i="0">
                  <a:solidFill>
                    <a:srgbClr val="0070C0"/>
                  </a:solidFill>
                  <a:latin typeface="Cambria Math" panose="02040503050406030204" pitchFamily="18" charset="0"/>
                </a:rPr>
                <a:t>(</a:t>
              </a:r>
              <a:r>
                <a:rPr lang="pt-BR" sz="24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𝑃𝑙+𝑃𝑟 )/</a:t>
              </a:r>
              <a:r>
                <a:rPr lang="pt-BR" sz="24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𝐹𝑝</a:t>
              </a:r>
              <a:r>
                <a:rPr lang="pt-BR" sz="24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)</a:t>
              </a:r>
              <a:endParaRPr lang="pt-BR" sz="2400">
                <a:solidFill>
                  <a:srgbClr val="0070C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1</xdr:colOff>
      <xdr:row>128</xdr:row>
      <xdr:rowOff>174625</xdr:rowOff>
    </xdr:from>
    <xdr:ext cx="3325812" cy="4502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E889002D-DD46-4EDE-BA15-2FE2EFEB1402}"/>
                </a:ext>
              </a:extLst>
            </xdr:cNvPr>
            <xdr:cNvSpPr txBox="1"/>
          </xdr:nvSpPr>
          <xdr:spPr>
            <a:xfrm>
              <a:off x="13081001" y="27979688"/>
              <a:ext cx="3325812" cy="450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S_</a:t>
              </a:r>
              <a:r>
                <a:rPr lang="pt-BR" sz="11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CONDUTOR</a:t>
              </a:r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=N</a:t>
              </a:r>
              <a:r>
                <a:rPr lang="pt-BR" sz="12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14:m>
                <m:oMath xmlns:m="http://schemas.openxmlformats.org/officeDocument/2006/math">
                  <m:f>
                    <m:fPr>
                      <m:ctrlP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200∗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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(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𝐿𝑐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𝐼𝑐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)</m:t>
                      </m:r>
                    </m:num>
                    <m:den>
                      <m: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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𝑉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%∗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𝑉𝐹𝑁</m:t>
                      </m:r>
                    </m:den>
                  </m:f>
                </m:oMath>
              </a14:m>
              <a:endParaRPr lang="pt-BR" sz="1800">
                <a:solidFill>
                  <a:srgbClr val="0070C0"/>
                </a:solidFill>
              </a:endParaRPr>
            </a:p>
          </xdr:txBody>
        </xdr:sp>
      </mc:Choice>
      <mc:Fallback xmlns="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E889002D-DD46-4EDE-BA15-2FE2EFEB1402}"/>
                </a:ext>
              </a:extLst>
            </xdr:cNvPr>
            <xdr:cNvSpPr txBox="1"/>
          </xdr:nvSpPr>
          <xdr:spPr>
            <a:xfrm>
              <a:off x="13081001" y="27979688"/>
              <a:ext cx="3325812" cy="450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S_</a:t>
              </a:r>
              <a:r>
                <a:rPr lang="pt-BR" sz="11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CONDUTOR</a:t>
              </a:r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=N</a:t>
              </a:r>
              <a:r>
                <a:rPr lang="pt-BR" sz="12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</a:rPr>
                <a:t>(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200∗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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∗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(𝐿𝑐∗𝐼𝑐))/(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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𝑉%∗𝑉𝐹𝑁)</a:t>
              </a:r>
              <a:endParaRPr lang="pt-BR" sz="1800">
                <a:solidFill>
                  <a:srgbClr val="0070C0"/>
                </a:solidFill>
              </a:endParaRPr>
            </a:p>
          </xdr:txBody>
        </xdr:sp>
      </mc:Fallback>
    </mc:AlternateContent>
    <xdr:clientData/>
  </xdr:oneCellAnchor>
  <xdr:oneCellAnchor>
    <xdr:from>
      <xdr:col>8</xdr:col>
      <xdr:colOff>1587500</xdr:colOff>
      <xdr:row>146</xdr:row>
      <xdr:rowOff>79375</xdr:rowOff>
    </xdr:from>
    <xdr:ext cx="3325812" cy="4502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B74E7690-9CBF-4D5D-856E-C864C3CE4A97}"/>
                </a:ext>
              </a:extLst>
            </xdr:cNvPr>
            <xdr:cNvSpPr txBox="1"/>
          </xdr:nvSpPr>
          <xdr:spPr>
            <a:xfrm>
              <a:off x="12985750" y="32186563"/>
              <a:ext cx="3325812" cy="450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S_</a:t>
              </a:r>
              <a:r>
                <a:rPr lang="pt-BR" sz="11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CONDUTOR</a:t>
              </a:r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=N</a:t>
              </a:r>
              <a:r>
                <a:rPr lang="pt-BR" sz="12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14:m>
                <m:oMath xmlns:m="http://schemas.openxmlformats.org/officeDocument/2006/math">
                  <m:f>
                    <m:fPr>
                      <m:ctrlP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173,2∗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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(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𝐿𝑐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𝐼𝑐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)</m:t>
                      </m:r>
                    </m:num>
                    <m:den>
                      <m:r>
                        <a:rPr lang="pt-BR" sz="180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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𝑉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%∗</m:t>
                      </m:r>
                      <m:r>
                        <a:rPr lang="pt-BR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  <a:sym typeface="Symbol" panose="05050102010706020507" pitchFamily="18" charset="2"/>
                        </a:rPr>
                        <m:t>𝑉𝐹𝐹</m:t>
                      </m:r>
                    </m:den>
                  </m:f>
                </m:oMath>
              </a14:m>
              <a:endParaRPr lang="pt-BR" sz="1800">
                <a:solidFill>
                  <a:srgbClr val="0070C0"/>
                </a:solidFill>
              </a:endParaRPr>
            </a:p>
          </xdr:txBody>
        </xdr:sp>
      </mc:Choice>
      <mc:Fallback xmlns=""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B74E7690-9CBF-4D5D-856E-C864C3CE4A97}"/>
                </a:ext>
              </a:extLst>
            </xdr:cNvPr>
            <xdr:cNvSpPr txBox="1"/>
          </xdr:nvSpPr>
          <xdr:spPr>
            <a:xfrm>
              <a:off x="12985750" y="32186563"/>
              <a:ext cx="3325812" cy="450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S_</a:t>
              </a:r>
              <a:r>
                <a:rPr lang="pt-BR" sz="11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CONDUTOR</a:t>
              </a:r>
              <a:r>
                <a:rPr lang="pt-BR" sz="18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=N</a:t>
              </a:r>
              <a:r>
                <a:rPr lang="pt-BR" sz="1200" i="1">
                  <a:solidFill>
                    <a:srgbClr val="0070C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m</a:t>
              </a:r>
              <a:r>
                <a:rPr lang="pt-BR" sz="1800">
                  <a:solidFill>
                    <a:srgbClr val="0070C0"/>
                  </a:solidFill>
                </a:rPr>
                <a:t>*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</a:rPr>
                <a:t>(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173,2∗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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∗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(𝐿𝑐∗𝐼𝑐))/(</a:t>
              </a:r>
              <a:r>
                <a:rPr lang="pt-BR" sz="180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</a:t>
              </a:r>
              <a:r>
                <a:rPr lang="pt-BR" sz="1800" b="0" i="0">
                  <a:solidFill>
                    <a:srgbClr val="0070C0"/>
                  </a:solidFill>
                  <a:latin typeface="Cambria Math" panose="02040503050406030204" pitchFamily="18" charset="0"/>
                  <a:sym typeface="Symbol" panose="05050102010706020507" pitchFamily="18" charset="2"/>
                </a:rPr>
                <a:t>𝑉%∗𝑉𝐹𝐹)</a:t>
              </a:r>
              <a:endParaRPr lang="pt-BR" sz="1800">
                <a:solidFill>
                  <a:srgbClr val="0070C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46"/>
  <sheetViews>
    <sheetView showGridLines="0" tabSelected="1" zoomScale="96" zoomScaleNormal="96" workbookViewId="0">
      <selection activeCell="H11" sqref="H11"/>
    </sheetView>
  </sheetViews>
  <sheetFormatPr defaultColWidth="12.59765625" defaultRowHeight="15" customHeight="1"/>
  <cols>
    <col min="1" max="1" width="4.09765625" customWidth="1"/>
    <col min="2" max="2" width="24.09765625" customWidth="1"/>
    <col min="3" max="3" width="18.69921875" customWidth="1"/>
    <col min="4" max="4" width="20.59765625" customWidth="1"/>
    <col min="5" max="5" width="22.59765625" bestFit="1" customWidth="1"/>
    <col min="6" max="6" width="20.59765625" bestFit="1" customWidth="1"/>
    <col min="7" max="7" width="23.19921875" customWidth="1"/>
    <col min="8" max="8" width="18.69921875" customWidth="1"/>
    <col min="9" max="9" width="22.09765625" customWidth="1"/>
    <col min="10" max="14" width="18.69921875" customWidth="1"/>
    <col min="15" max="15" width="14.19921875" customWidth="1"/>
    <col min="16" max="16" width="14" customWidth="1"/>
    <col min="17" max="17" width="12.19921875" customWidth="1"/>
    <col min="18" max="18" width="12.3984375" customWidth="1"/>
    <col min="19" max="19" width="13.8984375" customWidth="1"/>
    <col min="20" max="20" width="16.59765625" customWidth="1"/>
    <col min="21" max="21" width="12.69921875" customWidth="1"/>
    <col min="22" max="22" width="15.19921875" customWidth="1"/>
    <col min="23" max="23" width="12" customWidth="1"/>
    <col min="24" max="24" width="11.5" customWidth="1"/>
    <col min="25" max="25" width="15" customWidth="1"/>
    <col min="26" max="26" width="11.8984375" customWidth="1"/>
    <col min="27" max="27" width="7.59765625" customWidth="1"/>
    <col min="28" max="28" width="8.69921875" customWidth="1"/>
    <col min="29" max="29" width="9.69921875" customWidth="1"/>
    <col min="30" max="30" width="9.5" customWidth="1"/>
  </cols>
  <sheetData>
    <row r="1" spans="1:27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L1" s="2"/>
      <c r="M1" s="2"/>
      <c r="N1" s="303"/>
      <c r="O1" s="306"/>
      <c r="P1" s="278"/>
      <c r="Q1" s="307"/>
      <c r="R1" s="308"/>
      <c r="S1" s="340"/>
      <c r="T1" s="337"/>
      <c r="U1" s="277"/>
      <c r="V1" s="277"/>
      <c r="W1" s="330"/>
      <c r="X1" s="335" t="s">
        <v>4</v>
      </c>
      <c r="Y1" s="278"/>
      <c r="Z1" s="278"/>
      <c r="AA1" s="279"/>
    </row>
    <row r="2" spans="1:27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L2" s="4"/>
      <c r="M2" s="4"/>
      <c r="N2" s="304"/>
      <c r="O2" s="309"/>
      <c r="P2" s="324" t="s">
        <v>170</v>
      </c>
      <c r="Q2" s="325"/>
      <c r="R2" s="326"/>
      <c r="S2" s="341" t="s">
        <v>1</v>
      </c>
      <c r="T2" s="332" t="s">
        <v>2</v>
      </c>
      <c r="U2" s="327" t="s">
        <v>3</v>
      </c>
      <c r="V2" s="327" t="s">
        <v>3</v>
      </c>
      <c r="W2" s="331" t="s">
        <v>2</v>
      </c>
      <c r="X2" s="334" t="s">
        <v>172</v>
      </c>
      <c r="Y2" s="328"/>
      <c r="Z2" s="328" t="s">
        <v>5</v>
      </c>
      <c r="AA2" s="329"/>
    </row>
    <row r="3" spans="1:27" ht="15.75" customHeight="1" thickBot="1">
      <c r="A3" s="3" t="s">
        <v>6</v>
      </c>
      <c r="B3" s="8"/>
      <c r="C3" s="9"/>
      <c r="D3" s="10"/>
      <c r="E3" s="10"/>
      <c r="F3" s="10"/>
      <c r="G3" s="10"/>
      <c r="H3" s="10"/>
      <c r="I3" s="10"/>
      <c r="J3" s="10"/>
      <c r="L3" s="10"/>
      <c r="M3" s="11"/>
      <c r="N3" s="11"/>
      <c r="O3" s="320"/>
      <c r="P3" s="321"/>
      <c r="Q3" s="322"/>
      <c r="R3" s="323"/>
      <c r="S3" s="342"/>
      <c r="T3" s="338" t="s">
        <v>7</v>
      </c>
      <c r="U3" s="280" t="s">
        <v>8</v>
      </c>
      <c r="V3" s="280" t="s">
        <v>9</v>
      </c>
      <c r="W3" s="333" t="s">
        <v>10</v>
      </c>
      <c r="X3" s="336" t="s">
        <v>168</v>
      </c>
      <c r="Y3" s="281"/>
      <c r="Z3" s="281" t="s">
        <v>12</v>
      </c>
      <c r="AA3" s="282"/>
    </row>
    <row r="4" spans="1:27" ht="30" customHeight="1" thickBot="1">
      <c r="A4" s="245" t="s">
        <v>149</v>
      </c>
      <c r="B4" s="246" t="s">
        <v>90</v>
      </c>
      <c r="C4" s="243" t="s">
        <v>14</v>
      </c>
      <c r="D4" s="243" t="s">
        <v>15</v>
      </c>
      <c r="E4" s="240" t="s">
        <v>16</v>
      </c>
      <c r="F4" s="240" t="s">
        <v>17</v>
      </c>
      <c r="G4" s="251" t="s">
        <v>163</v>
      </c>
      <c r="H4" s="266" t="s">
        <v>161</v>
      </c>
      <c r="I4" s="251" t="s">
        <v>164</v>
      </c>
      <c r="J4" s="270" t="s">
        <v>162</v>
      </c>
      <c r="K4" s="350" t="s">
        <v>173</v>
      </c>
      <c r="L4" s="362" t="s">
        <v>175</v>
      </c>
      <c r="M4" s="305" t="s">
        <v>177</v>
      </c>
      <c r="N4" s="364" t="s">
        <v>176</v>
      </c>
      <c r="O4" s="310" t="s">
        <v>19</v>
      </c>
      <c r="P4" s="311" t="s">
        <v>178</v>
      </c>
      <c r="Q4" s="311" t="s">
        <v>169</v>
      </c>
      <c r="R4" s="312" t="s">
        <v>20</v>
      </c>
      <c r="S4" s="343" t="s">
        <v>21</v>
      </c>
      <c r="T4" s="339" t="s">
        <v>22</v>
      </c>
      <c r="U4" s="298" t="s">
        <v>23</v>
      </c>
      <c r="V4" s="298" t="s">
        <v>24</v>
      </c>
      <c r="W4" s="298" t="s">
        <v>25</v>
      </c>
      <c r="X4" s="283" t="s">
        <v>171</v>
      </c>
      <c r="Y4" s="17" t="s">
        <v>13</v>
      </c>
      <c r="Z4" s="18" t="s">
        <v>27</v>
      </c>
      <c r="AA4" s="284" t="s">
        <v>28</v>
      </c>
    </row>
    <row r="5" spans="1:27" ht="18" thickBot="1">
      <c r="A5" s="247"/>
      <c r="B5" s="248"/>
      <c r="C5" s="244" t="s">
        <v>29</v>
      </c>
      <c r="D5" s="244" t="s">
        <v>29</v>
      </c>
      <c r="E5" s="241" t="s">
        <v>29</v>
      </c>
      <c r="F5" s="242" t="s">
        <v>30</v>
      </c>
      <c r="G5" s="252" t="s">
        <v>16</v>
      </c>
      <c r="H5" s="267" t="s">
        <v>31</v>
      </c>
      <c r="I5" s="252" t="s">
        <v>17</v>
      </c>
      <c r="J5" s="271" t="s">
        <v>31</v>
      </c>
      <c r="K5" s="351">
        <f>SUM(K6:K16)</f>
        <v>4</v>
      </c>
      <c r="L5" s="20" t="s">
        <v>32</v>
      </c>
      <c r="M5" s="348">
        <f>SUM(M6:M16)</f>
        <v>0</v>
      </c>
      <c r="N5" s="349" t="s">
        <v>174</v>
      </c>
      <c r="O5" s="313">
        <v>12</v>
      </c>
      <c r="P5" s="299">
        <f>IFERROR($M$5/$O$5,"")</f>
        <v>0</v>
      </c>
      <c r="Q5" s="299">
        <v>11</v>
      </c>
      <c r="R5" s="314">
        <f>IFERROR(Q5*200,"")</f>
        <v>2200</v>
      </c>
      <c r="S5" s="344">
        <v>127</v>
      </c>
      <c r="T5" s="371">
        <f>IFERROR(R5/S5,"")</f>
        <v>17.322834645669293</v>
      </c>
      <c r="U5" s="292">
        <v>1</v>
      </c>
      <c r="V5" s="292">
        <v>0.73</v>
      </c>
      <c r="W5" s="293">
        <f>IFERROR(T5/U5/V5,"")</f>
        <v>23.729910473519581</v>
      </c>
      <c r="X5" s="294">
        <v>2.5</v>
      </c>
      <c r="Y5" s="295" t="s">
        <v>33</v>
      </c>
      <c r="Z5" s="296">
        <v>1</v>
      </c>
      <c r="AA5" s="297">
        <v>25</v>
      </c>
    </row>
    <row r="6" spans="1:27" ht="15.6">
      <c r="A6" s="249" t="s">
        <v>150</v>
      </c>
      <c r="B6" s="250" t="s">
        <v>138</v>
      </c>
      <c r="C6" s="253"/>
      <c r="D6" s="253"/>
      <c r="E6" s="254">
        <f t="shared" ref="E6:E16" si="0">2*(C6+D6)</f>
        <v>0</v>
      </c>
      <c r="F6" s="255">
        <f t="shared" ref="F6:F16" si="1">C6*D6</f>
        <v>0</v>
      </c>
      <c r="G6" s="255">
        <f t="shared" ref="G6:G16" si="2">E6/3</f>
        <v>0</v>
      </c>
      <c r="H6" s="268">
        <f t="shared" ref="H6:H15" si="3">ROUNDUP(G6,0)</f>
        <v>0</v>
      </c>
      <c r="I6" s="256">
        <f t="shared" ref="I6:I16" si="4">IF(F6&lt;40,F6/4,IF(F6&gt;=40,(F6-40)/10+10))</f>
        <v>0</v>
      </c>
      <c r="J6" s="272">
        <f t="shared" ref="J6:J16" si="5">ROUNDUP(I6,0)</f>
        <v>0</v>
      </c>
      <c r="K6" s="360"/>
      <c r="L6" s="257">
        <f t="shared" ref="L6:L16" si="6">IF(H6&gt;J6,H6,IF(J6&gt;H6,J6))*200</f>
        <v>0</v>
      </c>
      <c r="M6" s="274">
        <f t="shared" ref="M6:M16" si="7">IF(H6&gt;J6,H6,IF(J6&gt;H6,J6))*1</f>
        <v>0</v>
      </c>
      <c r="N6" s="384"/>
      <c r="O6" s="367"/>
      <c r="P6" s="299"/>
      <c r="Q6" s="300"/>
      <c r="R6" s="315"/>
      <c r="S6" s="344"/>
      <c r="T6" s="371" t="str">
        <f t="shared" ref="T6:T16" si="8">IFERROR(R6/S6,"")</f>
        <v/>
      </c>
      <c r="U6" s="21"/>
      <c r="V6" s="292"/>
      <c r="W6" s="293" t="str">
        <f t="shared" ref="W6:W16" si="9">IFERROR(T6/U6/V6,"")</f>
        <v/>
      </c>
      <c r="X6" s="23"/>
      <c r="Y6" s="24"/>
      <c r="Z6" s="25"/>
      <c r="AA6" s="285"/>
    </row>
    <row r="7" spans="1:27" ht="15.6">
      <c r="A7" s="249" t="s">
        <v>151</v>
      </c>
      <c r="B7" s="250" t="s">
        <v>139</v>
      </c>
      <c r="C7" s="258"/>
      <c r="D7" s="258"/>
      <c r="E7" s="259">
        <f t="shared" si="0"/>
        <v>0</v>
      </c>
      <c r="F7" s="260">
        <f t="shared" si="1"/>
        <v>0</v>
      </c>
      <c r="G7" s="260">
        <f t="shared" si="2"/>
        <v>0</v>
      </c>
      <c r="H7" s="269">
        <f t="shared" si="3"/>
        <v>0</v>
      </c>
      <c r="I7" s="260">
        <f t="shared" si="4"/>
        <v>0</v>
      </c>
      <c r="J7" s="273">
        <f t="shared" si="5"/>
        <v>0</v>
      </c>
      <c r="K7" s="360"/>
      <c r="L7" s="261">
        <f t="shared" si="6"/>
        <v>0</v>
      </c>
      <c r="M7" s="275">
        <f t="shared" si="7"/>
        <v>0</v>
      </c>
      <c r="N7" s="365"/>
      <c r="O7" s="316"/>
      <c r="P7" s="299" t="str">
        <f>IFERROR(M7/O7,"")</f>
        <v/>
      </c>
      <c r="Q7" s="301"/>
      <c r="R7" s="317"/>
      <c r="S7" s="344"/>
      <c r="T7" s="371" t="str">
        <f t="shared" si="8"/>
        <v/>
      </c>
      <c r="U7" s="22"/>
      <c r="V7" s="292"/>
      <c r="W7" s="293" t="str">
        <f t="shared" si="9"/>
        <v/>
      </c>
      <c r="X7" s="28"/>
      <c r="Y7" s="24"/>
      <c r="Z7" s="25"/>
      <c r="AA7" s="285"/>
    </row>
    <row r="8" spans="1:27" ht="15.6">
      <c r="A8" s="249" t="s">
        <v>152</v>
      </c>
      <c r="B8" s="250" t="s">
        <v>140</v>
      </c>
      <c r="C8" s="262"/>
      <c r="D8" s="263"/>
      <c r="E8" s="260">
        <f t="shared" si="0"/>
        <v>0</v>
      </c>
      <c r="F8" s="260">
        <f t="shared" si="1"/>
        <v>0</v>
      </c>
      <c r="G8" s="260">
        <f t="shared" si="2"/>
        <v>0</v>
      </c>
      <c r="H8" s="269">
        <f t="shared" si="3"/>
        <v>0</v>
      </c>
      <c r="I8" s="260">
        <f t="shared" si="4"/>
        <v>0</v>
      </c>
      <c r="J8" s="273">
        <f t="shared" si="5"/>
        <v>0</v>
      </c>
      <c r="K8" s="360"/>
      <c r="L8" s="261">
        <f t="shared" si="6"/>
        <v>0</v>
      </c>
      <c r="M8" s="275">
        <f t="shared" si="7"/>
        <v>0</v>
      </c>
      <c r="N8" s="366"/>
      <c r="O8" s="368"/>
      <c r="P8" s="299" t="str">
        <f>IFERROR(M8/O8,"")</f>
        <v/>
      </c>
      <c r="Q8" s="302"/>
      <c r="R8" s="318"/>
      <c r="S8" s="344"/>
      <c r="T8" s="371" t="str">
        <f t="shared" si="8"/>
        <v/>
      </c>
      <c r="U8" s="22"/>
      <c r="V8" s="292"/>
      <c r="W8" s="293" t="str">
        <f t="shared" si="9"/>
        <v/>
      </c>
      <c r="X8" s="23"/>
      <c r="Y8" s="24"/>
      <c r="Z8" s="30"/>
      <c r="AA8" s="285"/>
    </row>
    <row r="9" spans="1:27" ht="18">
      <c r="A9" s="249" t="s">
        <v>153</v>
      </c>
      <c r="B9" s="250" t="s">
        <v>141</v>
      </c>
      <c r="C9" s="264"/>
      <c r="D9" s="265"/>
      <c r="E9" s="260">
        <f t="shared" si="0"/>
        <v>0</v>
      </c>
      <c r="F9" s="260">
        <f t="shared" si="1"/>
        <v>0</v>
      </c>
      <c r="G9" s="260">
        <f t="shared" si="2"/>
        <v>0</v>
      </c>
      <c r="H9" s="269">
        <f t="shared" si="3"/>
        <v>0</v>
      </c>
      <c r="I9" s="260">
        <f t="shared" si="4"/>
        <v>0</v>
      </c>
      <c r="J9" s="273">
        <f t="shared" si="5"/>
        <v>0</v>
      </c>
      <c r="K9" s="360"/>
      <c r="L9" s="261">
        <f t="shared" si="6"/>
        <v>0</v>
      </c>
      <c r="M9" s="275">
        <f t="shared" si="7"/>
        <v>0</v>
      </c>
      <c r="N9" s="366"/>
      <c r="O9" s="368"/>
      <c r="P9" s="299" t="str">
        <f>IFERROR(M9/O9,"")</f>
        <v/>
      </c>
      <c r="Q9" s="302"/>
      <c r="R9" s="319"/>
      <c r="S9" s="344"/>
      <c r="T9" s="371" t="str">
        <f t="shared" si="8"/>
        <v/>
      </c>
      <c r="U9" s="22"/>
      <c r="V9" s="292"/>
      <c r="W9" s="293" t="str">
        <f t="shared" si="9"/>
        <v/>
      </c>
      <c r="X9" s="28"/>
      <c r="Y9" s="24"/>
      <c r="Z9" s="25"/>
      <c r="AA9" s="285"/>
    </row>
    <row r="10" spans="1:27" ht="15.6">
      <c r="A10" s="249" t="s">
        <v>154</v>
      </c>
      <c r="B10" s="250" t="s">
        <v>142</v>
      </c>
      <c r="C10" s="264"/>
      <c r="D10" s="265"/>
      <c r="E10" s="260">
        <f t="shared" si="0"/>
        <v>0</v>
      </c>
      <c r="F10" s="260">
        <f t="shared" si="1"/>
        <v>0</v>
      </c>
      <c r="G10" s="260">
        <f t="shared" si="2"/>
        <v>0</v>
      </c>
      <c r="H10" s="269">
        <f t="shared" si="3"/>
        <v>0</v>
      </c>
      <c r="I10" s="260">
        <f t="shared" si="4"/>
        <v>0</v>
      </c>
      <c r="J10" s="273">
        <f t="shared" si="5"/>
        <v>0</v>
      </c>
      <c r="K10" s="360"/>
      <c r="L10" s="261">
        <f t="shared" si="6"/>
        <v>0</v>
      </c>
      <c r="M10" s="275">
        <f t="shared" si="7"/>
        <v>0</v>
      </c>
      <c r="N10" s="366"/>
      <c r="O10" s="368"/>
      <c r="P10" s="299" t="str">
        <f>IFERROR(M10/O10,"")</f>
        <v/>
      </c>
      <c r="Q10" s="302"/>
      <c r="R10" s="318"/>
      <c r="S10" s="344"/>
      <c r="T10" s="371" t="str">
        <f t="shared" si="8"/>
        <v/>
      </c>
      <c r="U10" s="27"/>
      <c r="V10" s="292"/>
      <c r="W10" s="293" t="str">
        <f t="shared" si="9"/>
        <v/>
      </c>
      <c r="X10" s="31"/>
      <c r="Y10" s="32"/>
      <c r="Z10" s="33"/>
      <c r="AA10" s="286"/>
    </row>
    <row r="11" spans="1:27" ht="15.6">
      <c r="A11" s="249" t="s">
        <v>155</v>
      </c>
      <c r="B11" s="250" t="s">
        <v>143</v>
      </c>
      <c r="C11" s="264"/>
      <c r="D11" s="265"/>
      <c r="E11" s="260">
        <f t="shared" si="0"/>
        <v>0</v>
      </c>
      <c r="F11" s="260">
        <f t="shared" si="1"/>
        <v>0</v>
      </c>
      <c r="G11" s="260">
        <f t="shared" si="2"/>
        <v>0</v>
      </c>
      <c r="H11" s="269">
        <f t="shared" si="3"/>
        <v>0</v>
      </c>
      <c r="I11" s="260">
        <f t="shared" si="4"/>
        <v>0</v>
      </c>
      <c r="J11" s="273">
        <f t="shared" si="5"/>
        <v>0</v>
      </c>
      <c r="K11" s="360"/>
      <c r="L11" s="261">
        <f t="shared" si="6"/>
        <v>0</v>
      </c>
      <c r="M11" s="275">
        <f t="shared" si="7"/>
        <v>0</v>
      </c>
      <c r="N11" s="366"/>
      <c r="O11" s="368"/>
      <c r="P11" s="299" t="str">
        <f>IFERROR(M11/O11,"")</f>
        <v/>
      </c>
      <c r="Q11" s="302"/>
      <c r="R11" s="318"/>
      <c r="S11" s="344"/>
      <c r="T11" s="371" t="str">
        <f t="shared" si="8"/>
        <v/>
      </c>
      <c r="U11" s="27"/>
      <c r="V11" s="292"/>
      <c r="W11" s="293" t="str">
        <f t="shared" si="9"/>
        <v/>
      </c>
      <c r="X11" s="31"/>
      <c r="Y11" s="32"/>
      <c r="Z11" s="33"/>
      <c r="AA11" s="286"/>
    </row>
    <row r="12" spans="1:27" ht="15.6">
      <c r="A12" s="249" t="s">
        <v>156</v>
      </c>
      <c r="B12" s="250" t="s">
        <v>144</v>
      </c>
      <c r="C12" s="264"/>
      <c r="D12" s="265"/>
      <c r="E12" s="260">
        <f t="shared" si="0"/>
        <v>0</v>
      </c>
      <c r="F12" s="260">
        <f t="shared" si="1"/>
        <v>0</v>
      </c>
      <c r="G12" s="260">
        <f t="shared" si="2"/>
        <v>0</v>
      </c>
      <c r="H12" s="269">
        <f t="shared" si="3"/>
        <v>0</v>
      </c>
      <c r="I12" s="260">
        <f t="shared" si="4"/>
        <v>0</v>
      </c>
      <c r="J12" s="273">
        <f t="shared" si="5"/>
        <v>0</v>
      </c>
      <c r="K12" s="359">
        <v>1</v>
      </c>
      <c r="L12" s="261">
        <f t="shared" si="6"/>
        <v>0</v>
      </c>
      <c r="M12" s="275">
        <f t="shared" si="7"/>
        <v>0</v>
      </c>
      <c r="N12" s="366">
        <v>5500</v>
      </c>
      <c r="O12" s="368">
        <v>1</v>
      </c>
      <c r="P12" s="299"/>
      <c r="Q12" s="354"/>
      <c r="R12" s="372">
        <f>N12*O12</f>
        <v>5500</v>
      </c>
      <c r="S12" s="344">
        <v>220</v>
      </c>
      <c r="T12" s="371">
        <f t="shared" si="8"/>
        <v>25</v>
      </c>
      <c r="U12" s="358">
        <v>1</v>
      </c>
      <c r="V12" s="292">
        <v>1</v>
      </c>
      <c r="W12" s="293">
        <f t="shared" si="9"/>
        <v>25</v>
      </c>
      <c r="X12" s="23"/>
      <c r="Y12" s="32"/>
      <c r="Z12" s="33"/>
      <c r="AA12" s="286"/>
    </row>
    <row r="13" spans="1:27" ht="15.6">
      <c r="A13" s="249" t="s">
        <v>157</v>
      </c>
      <c r="B13" s="250" t="s">
        <v>145</v>
      </c>
      <c r="C13" s="264"/>
      <c r="D13" s="265"/>
      <c r="E13" s="260">
        <f t="shared" si="0"/>
        <v>0</v>
      </c>
      <c r="F13" s="260">
        <f t="shared" si="1"/>
        <v>0</v>
      </c>
      <c r="G13" s="260">
        <f t="shared" si="2"/>
        <v>0</v>
      </c>
      <c r="H13" s="269">
        <f t="shared" si="3"/>
        <v>0</v>
      </c>
      <c r="I13" s="260">
        <f t="shared" si="4"/>
        <v>0</v>
      </c>
      <c r="J13" s="273">
        <f t="shared" si="5"/>
        <v>0</v>
      </c>
      <c r="K13" s="359">
        <v>1</v>
      </c>
      <c r="L13" s="261">
        <f t="shared" si="6"/>
        <v>0</v>
      </c>
      <c r="M13" s="275">
        <f t="shared" si="7"/>
        <v>0</v>
      </c>
      <c r="N13" s="366">
        <v>1000</v>
      </c>
      <c r="O13" s="368">
        <v>1</v>
      </c>
      <c r="P13" s="299"/>
      <c r="Q13" s="354"/>
      <c r="R13" s="372">
        <f>N13*O13</f>
        <v>1000</v>
      </c>
      <c r="S13" s="344"/>
      <c r="T13" s="371" t="str">
        <f t="shared" si="8"/>
        <v/>
      </c>
      <c r="U13" s="34"/>
      <c r="V13" s="292"/>
      <c r="W13" s="293" t="str">
        <f t="shared" si="9"/>
        <v/>
      </c>
      <c r="X13" s="23"/>
      <c r="Y13" s="32"/>
      <c r="Z13" s="33"/>
      <c r="AA13" s="286"/>
    </row>
    <row r="14" spans="1:27" ht="15.6">
      <c r="A14" s="249" t="s">
        <v>158</v>
      </c>
      <c r="B14" s="250" t="s">
        <v>146</v>
      </c>
      <c r="C14" s="264"/>
      <c r="D14" s="265"/>
      <c r="E14" s="260">
        <f t="shared" si="0"/>
        <v>0</v>
      </c>
      <c r="F14" s="260">
        <f t="shared" si="1"/>
        <v>0</v>
      </c>
      <c r="G14" s="260">
        <f t="shared" si="2"/>
        <v>0</v>
      </c>
      <c r="H14" s="269">
        <f t="shared" si="3"/>
        <v>0</v>
      </c>
      <c r="I14" s="260">
        <f t="shared" si="4"/>
        <v>0</v>
      </c>
      <c r="J14" s="273">
        <f t="shared" si="5"/>
        <v>0</v>
      </c>
      <c r="K14" s="359">
        <v>1</v>
      </c>
      <c r="L14" s="261">
        <f t="shared" si="6"/>
        <v>0</v>
      </c>
      <c r="M14" s="275">
        <f t="shared" si="7"/>
        <v>0</v>
      </c>
      <c r="N14" s="366">
        <v>5500</v>
      </c>
      <c r="O14" s="369">
        <v>1</v>
      </c>
      <c r="P14" s="299"/>
      <c r="Q14" s="353"/>
      <c r="R14" s="372">
        <f t="shared" ref="R14:R16" si="10">N14*O14</f>
        <v>5500</v>
      </c>
      <c r="S14" s="344"/>
      <c r="T14" s="371" t="str">
        <f t="shared" si="8"/>
        <v/>
      </c>
      <c r="U14" s="34"/>
      <c r="V14" s="292"/>
      <c r="W14" s="293" t="str">
        <f t="shared" si="9"/>
        <v/>
      </c>
      <c r="X14" s="23"/>
      <c r="Y14" s="32"/>
      <c r="Z14" s="33"/>
      <c r="AA14" s="286"/>
    </row>
    <row r="15" spans="1:27" ht="15.6">
      <c r="A15" s="249" t="s">
        <v>159</v>
      </c>
      <c r="B15" s="250" t="s">
        <v>147</v>
      </c>
      <c r="C15" s="264"/>
      <c r="D15" s="265"/>
      <c r="E15" s="260">
        <f t="shared" si="0"/>
        <v>0</v>
      </c>
      <c r="F15" s="260">
        <f t="shared" si="1"/>
        <v>0</v>
      </c>
      <c r="G15" s="260">
        <f t="shared" si="2"/>
        <v>0</v>
      </c>
      <c r="H15" s="269">
        <f t="shared" si="3"/>
        <v>0</v>
      </c>
      <c r="I15" s="260">
        <f t="shared" si="4"/>
        <v>0</v>
      </c>
      <c r="J15" s="273">
        <f t="shared" si="5"/>
        <v>0</v>
      </c>
      <c r="K15" s="359"/>
      <c r="L15" s="261">
        <f t="shared" si="6"/>
        <v>0</v>
      </c>
      <c r="M15" s="275">
        <f t="shared" si="7"/>
        <v>0</v>
      </c>
      <c r="N15" s="366"/>
      <c r="O15" s="369"/>
      <c r="P15" s="299"/>
      <c r="Q15" s="353"/>
      <c r="R15" s="372">
        <f t="shared" si="10"/>
        <v>0</v>
      </c>
      <c r="S15" s="344"/>
      <c r="T15" s="371" t="str">
        <f t="shared" si="8"/>
        <v/>
      </c>
      <c r="U15" s="34"/>
      <c r="V15" s="292"/>
      <c r="W15" s="293" t="str">
        <f t="shared" si="9"/>
        <v/>
      </c>
      <c r="X15" s="23"/>
      <c r="Y15" s="32"/>
      <c r="Z15" s="33"/>
      <c r="AA15" s="286"/>
    </row>
    <row r="16" spans="1:27" ht="16.2" thickBot="1">
      <c r="A16" s="249" t="s">
        <v>160</v>
      </c>
      <c r="B16" s="250" t="s">
        <v>148</v>
      </c>
      <c r="C16" s="264"/>
      <c r="D16" s="265"/>
      <c r="E16" s="260">
        <f t="shared" si="0"/>
        <v>0</v>
      </c>
      <c r="F16" s="260">
        <f t="shared" si="1"/>
        <v>0</v>
      </c>
      <c r="G16" s="260">
        <f t="shared" si="2"/>
        <v>0</v>
      </c>
      <c r="H16" s="269">
        <f>ROUNDUP(G16,0)</f>
        <v>0</v>
      </c>
      <c r="I16" s="260">
        <f t="shared" si="4"/>
        <v>0</v>
      </c>
      <c r="J16" s="386">
        <f t="shared" si="5"/>
        <v>0</v>
      </c>
      <c r="K16" s="374">
        <v>1</v>
      </c>
      <c r="L16" s="375">
        <f t="shared" si="6"/>
        <v>0</v>
      </c>
      <c r="M16" s="376">
        <f t="shared" si="7"/>
        <v>0</v>
      </c>
      <c r="N16" s="377">
        <v>1000</v>
      </c>
      <c r="O16" s="370">
        <v>1</v>
      </c>
      <c r="P16" s="355"/>
      <c r="Q16" s="363"/>
      <c r="R16" s="373">
        <f t="shared" si="10"/>
        <v>1000</v>
      </c>
      <c r="S16" s="345"/>
      <c r="T16" s="371" t="str">
        <f t="shared" si="8"/>
        <v/>
      </c>
      <c r="U16" s="287"/>
      <c r="V16" s="356"/>
      <c r="W16" s="357" t="str">
        <f t="shared" si="9"/>
        <v/>
      </c>
      <c r="X16" s="288"/>
      <c r="Y16" s="289"/>
      <c r="Z16" s="290"/>
      <c r="AA16" s="291"/>
    </row>
    <row r="17" spans="1:35" ht="36.75" customHeight="1">
      <c r="A17" s="238"/>
      <c r="B17" s="239"/>
      <c r="C17" s="36"/>
      <c r="D17" s="37" t="s">
        <v>35</v>
      </c>
      <c r="E17" s="37"/>
      <c r="F17" s="37" t="s">
        <v>36</v>
      </c>
      <c r="G17" s="36"/>
      <c r="H17" s="38"/>
      <c r="I17" s="36"/>
      <c r="J17" s="387"/>
      <c r="K17" s="385"/>
      <c r="L17" s="378" t="s">
        <v>165</v>
      </c>
      <c r="M17" s="379" t="s">
        <v>166</v>
      </c>
      <c r="N17" s="380" t="s">
        <v>167</v>
      </c>
      <c r="O17" s="381" t="s">
        <v>179</v>
      </c>
      <c r="P17" s="390" t="s">
        <v>180</v>
      </c>
      <c r="Q17" s="391" t="s">
        <v>181</v>
      </c>
      <c r="R17" s="389" t="s">
        <v>182</v>
      </c>
      <c r="T17" s="39"/>
      <c r="U17" s="352" t="s">
        <v>37</v>
      </c>
      <c r="V17" s="346"/>
      <c r="W17" s="346"/>
      <c r="X17" s="347"/>
      <c r="Y17" s="35"/>
      <c r="Z17" s="40"/>
      <c r="AA17" s="35"/>
      <c r="AC17" s="39"/>
      <c r="AD17" s="39"/>
      <c r="AE17" s="39"/>
      <c r="AF17" s="39"/>
      <c r="AG17" s="39"/>
      <c r="AH17" s="39"/>
      <c r="AI17" s="39"/>
    </row>
    <row r="18" spans="1:35" ht="16.2" thickBot="1">
      <c r="A18" s="41"/>
      <c r="B18" s="41"/>
      <c r="C18" s="41"/>
      <c r="D18" s="42"/>
      <c r="E18" s="41"/>
      <c r="F18" s="41"/>
      <c r="G18" s="43"/>
      <c r="H18" s="41"/>
      <c r="I18" s="44"/>
      <c r="J18" s="388">
        <f>SUM(M6:M16)</f>
        <v>0</v>
      </c>
      <c r="K18" s="388">
        <f>K5</f>
        <v>4</v>
      </c>
      <c r="L18" s="382">
        <f>L6+L7+L8+L9+L10+L11+L12+L13+L14+L15+L16+N12+N13+N14+N16</f>
        <v>13000</v>
      </c>
      <c r="M18" s="383">
        <f>L18*0.8</f>
        <v>10400</v>
      </c>
      <c r="N18" s="392">
        <f>SUM(N6:N16)</f>
        <v>13000</v>
      </c>
      <c r="O18" s="393">
        <f>M18+N18</f>
        <v>23400</v>
      </c>
      <c r="P18" s="363">
        <v>20000</v>
      </c>
      <c r="Q18" s="363">
        <f>(O18-P18)*0.7</f>
        <v>2380</v>
      </c>
      <c r="R18" s="394">
        <f>P18+Q18</f>
        <v>22380</v>
      </c>
      <c r="T18" s="48"/>
      <c r="U18" s="361"/>
      <c r="V18" s="45"/>
      <c r="W18" s="46"/>
      <c r="X18" s="47"/>
      <c r="Y18" s="49"/>
      <c r="Z18" s="49"/>
      <c r="AA18" s="49"/>
      <c r="AC18" s="48"/>
      <c r="AD18" s="49"/>
      <c r="AE18" s="49"/>
      <c r="AF18" s="49"/>
      <c r="AG18" s="50"/>
      <c r="AH18" s="49"/>
      <c r="AI18" s="48"/>
    </row>
    <row r="19" spans="1:35" ht="14.4" thickBot="1">
      <c r="A19" s="41"/>
      <c r="B19" s="41"/>
      <c r="C19" s="41"/>
      <c r="D19" s="48"/>
      <c r="E19" s="41"/>
      <c r="F19" s="41"/>
      <c r="G19" s="41"/>
      <c r="H19" s="41"/>
      <c r="I19" s="44"/>
      <c r="J19" s="51"/>
      <c r="L19" s="26"/>
      <c r="M19" s="52"/>
      <c r="T19" s="48"/>
      <c r="U19" s="53"/>
      <c r="V19" s="54"/>
      <c r="W19" s="55"/>
      <c r="X19" s="56"/>
      <c r="Y19" s="49"/>
      <c r="Z19" s="49"/>
      <c r="AA19" s="49"/>
      <c r="AC19" s="48"/>
      <c r="AD19" s="49"/>
      <c r="AE19" s="49"/>
      <c r="AF19" s="49"/>
      <c r="AG19" s="50"/>
      <c r="AH19" s="49"/>
      <c r="AI19" s="48"/>
    </row>
    <row r="20" spans="1:35" ht="13.8">
      <c r="A20" s="57"/>
      <c r="B20" s="41"/>
      <c r="C20" s="41"/>
      <c r="D20" s="41"/>
      <c r="E20" s="48"/>
      <c r="F20" s="41"/>
      <c r="G20" s="41"/>
      <c r="H20" s="41"/>
      <c r="I20" s="41"/>
      <c r="J20" s="44"/>
      <c r="K20" s="39"/>
      <c r="L20" s="26"/>
      <c r="N20" s="52"/>
      <c r="O20" s="52"/>
      <c r="P20" s="39"/>
      <c r="Q20" s="39"/>
      <c r="R20" s="39"/>
      <c r="S20" s="48"/>
      <c r="T20" s="48"/>
      <c r="U20" s="48"/>
      <c r="V20" s="48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50"/>
      <c r="AH20" s="49"/>
      <c r="AI20" s="48"/>
    </row>
    <row r="21" spans="1:35" ht="15.75" customHeight="1" thickBot="1">
      <c r="A21" s="48"/>
      <c r="B21" s="41"/>
      <c r="C21" s="41"/>
      <c r="D21" s="41"/>
      <c r="E21" s="58"/>
      <c r="F21" s="41"/>
      <c r="G21" s="41"/>
      <c r="H21" s="41"/>
      <c r="I21" s="41"/>
      <c r="J21" s="44"/>
      <c r="K21" s="35"/>
      <c r="L21" s="35"/>
      <c r="M21" s="276"/>
      <c r="N21" s="35"/>
      <c r="O21" s="35"/>
      <c r="P21" s="35"/>
      <c r="Q21" s="35"/>
      <c r="R21" s="35"/>
      <c r="S21" s="58"/>
      <c r="T21" s="59"/>
      <c r="U21" s="60"/>
      <c r="V21" s="49"/>
      <c r="W21" s="49"/>
      <c r="X21" s="35"/>
      <c r="Y21" s="35"/>
      <c r="Z21" s="35"/>
      <c r="AA21" s="35"/>
      <c r="AB21" s="35"/>
      <c r="AC21" s="35"/>
      <c r="AD21" s="35"/>
      <c r="AE21" s="35"/>
      <c r="AF21" s="61"/>
      <c r="AG21" s="39"/>
      <c r="AH21" s="39"/>
      <c r="AI21" s="48"/>
    </row>
    <row r="22" spans="1:35" ht="15.75" customHeight="1">
      <c r="A22" s="62"/>
      <c r="B22" s="41"/>
      <c r="C22" s="196" t="s">
        <v>40</v>
      </c>
      <c r="D22" s="178" t="s">
        <v>39</v>
      </c>
      <c r="E22" s="196" t="s">
        <v>40</v>
      </c>
      <c r="F22" s="196" t="s">
        <v>40</v>
      </c>
      <c r="G22" s="197" t="s">
        <v>39</v>
      </c>
      <c r="H22" s="191" t="s">
        <v>40</v>
      </c>
      <c r="I22" s="190" t="s">
        <v>40</v>
      </c>
      <c r="J22" s="178" t="s">
        <v>39</v>
      </c>
      <c r="K22" s="191" t="s">
        <v>38</v>
      </c>
      <c r="L22" s="175"/>
      <c r="M22" s="276"/>
      <c r="N22" s="51"/>
      <c r="O22" s="35"/>
      <c r="P22" s="35"/>
      <c r="Q22" s="35"/>
      <c r="R22" s="35"/>
      <c r="S22" s="58"/>
      <c r="T22" s="59"/>
      <c r="U22" s="60"/>
      <c r="V22" s="49"/>
      <c r="W22" s="49"/>
      <c r="X22" s="35"/>
      <c r="Y22" s="35"/>
      <c r="Z22" s="35"/>
      <c r="AA22" s="35"/>
      <c r="AB22" s="35"/>
      <c r="AC22" s="35"/>
      <c r="AD22" s="35"/>
      <c r="AE22" s="35"/>
      <c r="AF22" s="61"/>
      <c r="AG22" s="39"/>
      <c r="AH22" s="39"/>
      <c r="AI22" s="48"/>
    </row>
    <row r="23" spans="1:35" ht="15.75" customHeight="1" thickBot="1">
      <c r="A23" s="62"/>
      <c r="B23" s="41"/>
      <c r="C23" s="192" t="s">
        <v>41</v>
      </c>
      <c r="D23" s="193" t="s">
        <v>42</v>
      </c>
      <c r="E23" s="195" t="s">
        <v>43</v>
      </c>
      <c r="F23" s="195" t="s">
        <v>43</v>
      </c>
      <c r="G23" s="198" t="s">
        <v>44</v>
      </c>
      <c r="H23" s="195" t="s">
        <v>43</v>
      </c>
      <c r="I23" s="195" t="s">
        <v>41</v>
      </c>
      <c r="J23" s="193" t="s">
        <v>45</v>
      </c>
      <c r="K23" s="194" t="s">
        <v>43</v>
      </c>
      <c r="L23" s="175"/>
      <c r="M23" s="276"/>
      <c r="N23" s="63"/>
      <c r="O23" s="35"/>
      <c r="P23" s="35"/>
      <c r="Q23" s="35"/>
      <c r="R23" s="35"/>
      <c r="S23" s="58"/>
      <c r="T23" s="59"/>
      <c r="U23" s="60"/>
      <c r="V23" s="49"/>
      <c r="W23" s="49"/>
      <c r="X23" s="35"/>
      <c r="Y23" s="35"/>
      <c r="Z23" s="35"/>
      <c r="AA23" s="35"/>
      <c r="AB23" s="35"/>
      <c r="AC23" s="35"/>
      <c r="AD23" s="35"/>
      <c r="AE23" s="35"/>
      <c r="AF23" s="61"/>
      <c r="AG23" s="39"/>
      <c r="AH23" s="39"/>
      <c r="AI23" s="48"/>
    </row>
    <row r="24" spans="1:35" ht="15.75" customHeight="1">
      <c r="A24" s="62"/>
      <c r="B24" s="41"/>
      <c r="C24" s="187"/>
      <c r="D24" s="188"/>
      <c r="E24" s="189"/>
      <c r="F24" s="187"/>
      <c r="G24" s="188"/>
      <c r="H24" s="189"/>
      <c r="I24" s="187"/>
      <c r="J24" s="188"/>
      <c r="K24" s="189"/>
      <c r="L24" s="177"/>
      <c r="M24" s="222"/>
      <c r="N24" s="29"/>
      <c r="O24" s="35"/>
      <c r="P24" s="35"/>
      <c r="Q24" s="35"/>
      <c r="R24" s="35"/>
      <c r="S24" s="58"/>
      <c r="T24" s="59"/>
      <c r="U24" s="60"/>
      <c r="V24" s="49"/>
      <c r="W24" s="49"/>
      <c r="X24" s="35"/>
      <c r="Y24" s="35"/>
      <c r="Z24" s="35"/>
      <c r="AA24" s="35"/>
      <c r="AB24" s="35"/>
      <c r="AC24" s="35"/>
      <c r="AD24" s="35"/>
      <c r="AE24" s="35"/>
      <c r="AF24" s="61"/>
      <c r="AG24" s="39"/>
      <c r="AH24" s="39"/>
      <c r="AI24" s="48"/>
    </row>
    <row r="25" spans="1:35" ht="15.75" customHeight="1">
      <c r="A25" s="62"/>
      <c r="B25" s="41"/>
      <c r="C25" s="181"/>
      <c r="D25" s="163"/>
      <c r="E25" s="182"/>
      <c r="F25" s="181"/>
      <c r="G25" s="163"/>
      <c r="H25" s="182"/>
      <c r="I25" s="181"/>
      <c r="J25" s="163"/>
      <c r="K25" s="182"/>
      <c r="L25" s="177"/>
      <c r="M25" s="276"/>
      <c r="N25" s="29"/>
      <c r="O25" s="35"/>
      <c r="P25" s="35"/>
      <c r="Q25" s="35"/>
      <c r="R25" s="35"/>
      <c r="S25" s="58"/>
      <c r="T25" s="59"/>
      <c r="U25" s="60"/>
      <c r="V25" s="49"/>
      <c r="W25" s="49"/>
      <c r="X25" s="35"/>
      <c r="Y25" s="35"/>
      <c r="Z25" s="35"/>
      <c r="AA25" s="35"/>
      <c r="AB25" s="35"/>
      <c r="AC25" s="35"/>
      <c r="AD25" s="35"/>
      <c r="AE25" s="35"/>
      <c r="AF25" s="61"/>
      <c r="AG25" s="39"/>
      <c r="AH25" s="39"/>
      <c r="AI25" s="48"/>
    </row>
    <row r="26" spans="1:35" ht="15.75" customHeight="1">
      <c r="A26" s="62"/>
      <c r="B26" s="41"/>
      <c r="C26" s="179"/>
      <c r="D26" s="173"/>
      <c r="E26" s="180"/>
      <c r="F26" s="179"/>
      <c r="G26" s="173"/>
      <c r="H26" s="180"/>
      <c r="I26" s="179"/>
      <c r="J26" s="173"/>
      <c r="K26" s="180"/>
      <c r="L26" s="177"/>
      <c r="M26" s="171"/>
      <c r="N26" s="29"/>
      <c r="O26" s="35"/>
      <c r="P26" s="35"/>
      <c r="Q26" s="35"/>
      <c r="R26" s="35"/>
      <c r="S26" s="58"/>
      <c r="T26" s="59"/>
      <c r="U26" s="60"/>
      <c r="V26" s="49"/>
      <c r="W26" s="49"/>
      <c r="X26" s="35"/>
      <c r="Y26" s="35"/>
      <c r="Z26" s="35"/>
      <c r="AA26" s="35"/>
      <c r="AB26" s="35"/>
      <c r="AC26" s="35"/>
      <c r="AD26" s="35"/>
      <c r="AE26" s="35"/>
      <c r="AF26" s="61"/>
      <c r="AG26" s="39"/>
      <c r="AH26" s="39"/>
      <c r="AI26" s="48"/>
    </row>
    <row r="27" spans="1:35" ht="15.75" customHeight="1">
      <c r="A27" s="62"/>
      <c r="B27" s="41"/>
      <c r="C27" s="181"/>
      <c r="D27" s="163"/>
      <c r="E27" s="182"/>
      <c r="F27" s="181"/>
      <c r="G27" s="163"/>
      <c r="H27" s="182"/>
      <c r="I27" s="181"/>
      <c r="J27" s="163"/>
      <c r="K27" s="182"/>
      <c r="L27" s="177"/>
      <c r="M27" s="171"/>
      <c r="N27" s="29"/>
      <c r="O27" s="35"/>
      <c r="P27" s="35"/>
      <c r="Q27" s="35"/>
      <c r="R27" s="35"/>
      <c r="S27" s="58"/>
      <c r="T27" s="59"/>
      <c r="U27" s="60"/>
      <c r="V27" s="49"/>
      <c r="W27" s="49"/>
      <c r="X27" s="35"/>
      <c r="Y27" s="35"/>
      <c r="Z27" s="35"/>
      <c r="AA27" s="35"/>
      <c r="AB27" s="35"/>
      <c r="AC27" s="35"/>
      <c r="AD27" s="35"/>
      <c r="AE27" s="35"/>
      <c r="AF27" s="61"/>
      <c r="AG27" s="39"/>
      <c r="AH27" s="39"/>
      <c r="AI27" s="48"/>
    </row>
    <row r="28" spans="1:35" ht="15.75" customHeight="1">
      <c r="A28" s="62"/>
      <c r="B28" s="41"/>
      <c r="C28" s="179"/>
      <c r="D28" s="173"/>
      <c r="E28" s="180"/>
      <c r="F28" s="179"/>
      <c r="G28" s="173"/>
      <c r="H28" s="180"/>
      <c r="I28" s="179"/>
      <c r="J28" s="173"/>
      <c r="K28" s="180"/>
      <c r="L28" s="177"/>
      <c r="M28" s="171"/>
      <c r="N28" s="29"/>
      <c r="O28" s="35"/>
      <c r="P28" s="35"/>
      <c r="Q28" s="35"/>
      <c r="R28" s="35"/>
      <c r="S28" s="58"/>
      <c r="T28" s="59"/>
      <c r="U28" s="60"/>
      <c r="V28" s="49"/>
      <c r="W28" s="49"/>
      <c r="X28" s="35"/>
      <c r="Y28" s="35"/>
      <c r="Z28" s="35"/>
      <c r="AA28" s="35"/>
      <c r="AB28" s="35"/>
      <c r="AC28" s="35"/>
      <c r="AD28" s="35"/>
      <c r="AE28" s="35"/>
      <c r="AF28" s="61"/>
      <c r="AG28" s="39"/>
      <c r="AH28" s="39"/>
      <c r="AI28" s="48"/>
    </row>
    <row r="29" spans="1:35" ht="15.75" customHeight="1">
      <c r="A29" s="62"/>
      <c r="B29" s="41"/>
      <c r="C29" s="181"/>
      <c r="D29" s="163"/>
      <c r="E29" s="182"/>
      <c r="F29" s="181"/>
      <c r="G29" s="163"/>
      <c r="H29" s="182"/>
      <c r="I29" s="181"/>
      <c r="J29" s="163"/>
      <c r="K29" s="182"/>
      <c r="L29" s="177"/>
      <c r="M29" s="171"/>
      <c r="N29" s="29"/>
      <c r="O29" s="35"/>
      <c r="P29" s="35"/>
      <c r="Q29" s="35"/>
      <c r="R29" s="35"/>
      <c r="S29" s="58"/>
      <c r="T29" s="59"/>
      <c r="U29" s="60"/>
      <c r="V29" s="49"/>
      <c r="W29" s="49"/>
      <c r="X29" s="35"/>
      <c r="Y29" s="35"/>
      <c r="Z29" s="35"/>
      <c r="AA29" s="35"/>
      <c r="AB29" s="35"/>
      <c r="AC29" s="35"/>
      <c r="AD29" s="35"/>
      <c r="AE29" s="35"/>
      <c r="AF29" s="61"/>
      <c r="AG29" s="39"/>
      <c r="AH29" s="39"/>
      <c r="AI29" s="48"/>
    </row>
    <row r="30" spans="1:35" ht="15.75" customHeight="1">
      <c r="A30" s="62"/>
      <c r="B30" s="41"/>
      <c r="C30" s="179"/>
      <c r="D30" s="173"/>
      <c r="E30" s="180"/>
      <c r="F30" s="179"/>
      <c r="G30" s="173"/>
      <c r="H30" s="180"/>
      <c r="I30" s="179"/>
      <c r="J30" s="173"/>
      <c r="K30" s="180"/>
      <c r="L30" s="177"/>
      <c r="M30" s="171"/>
      <c r="N30" s="29"/>
      <c r="O30" s="35"/>
      <c r="P30" s="35"/>
      <c r="Q30" s="35"/>
      <c r="R30" s="35"/>
      <c r="S30" s="58"/>
      <c r="T30" s="59"/>
      <c r="U30" s="60"/>
      <c r="V30" s="49"/>
      <c r="W30" s="49"/>
      <c r="X30" s="35"/>
      <c r="Y30" s="35"/>
      <c r="Z30" s="35"/>
      <c r="AA30" s="35"/>
      <c r="AB30" s="35"/>
      <c r="AC30" s="35"/>
      <c r="AD30" s="35"/>
      <c r="AE30" s="35"/>
      <c r="AF30" s="61"/>
      <c r="AG30" s="39"/>
      <c r="AH30" s="39"/>
      <c r="AI30" s="48"/>
    </row>
    <row r="31" spans="1:35" ht="15.75" customHeight="1">
      <c r="A31" s="62"/>
      <c r="B31" s="41"/>
      <c r="C31" s="181"/>
      <c r="D31" s="163"/>
      <c r="E31" s="182"/>
      <c r="F31" s="181"/>
      <c r="G31" s="163"/>
      <c r="H31" s="182"/>
      <c r="I31" s="181"/>
      <c r="J31" s="163"/>
      <c r="K31" s="182"/>
      <c r="L31" s="177"/>
      <c r="M31" s="171"/>
      <c r="N31" s="29"/>
      <c r="O31" s="35"/>
      <c r="P31" s="35"/>
      <c r="Q31" s="35"/>
      <c r="R31" s="35"/>
      <c r="S31" s="58"/>
      <c r="T31" s="59"/>
      <c r="U31" s="60"/>
      <c r="V31" s="49"/>
      <c r="W31" s="49"/>
      <c r="X31" s="35"/>
      <c r="Y31" s="35"/>
      <c r="Z31" s="35"/>
      <c r="AA31" s="35"/>
      <c r="AB31" s="35"/>
      <c r="AC31" s="35"/>
      <c r="AD31" s="35"/>
      <c r="AE31" s="35"/>
      <c r="AF31" s="61"/>
      <c r="AG31" s="39"/>
      <c r="AH31" s="39"/>
      <c r="AI31" s="48"/>
    </row>
    <row r="32" spans="1:35" ht="15.75" customHeight="1">
      <c r="A32" s="62"/>
      <c r="B32" s="41"/>
      <c r="C32" s="179"/>
      <c r="D32" s="173"/>
      <c r="E32" s="180"/>
      <c r="F32" s="179"/>
      <c r="G32" s="173"/>
      <c r="H32" s="180"/>
      <c r="I32" s="179"/>
      <c r="J32" s="173"/>
      <c r="K32" s="180"/>
      <c r="L32" s="170"/>
      <c r="M32" s="171"/>
      <c r="N32" s="29"/>
      <c r="O32" s="35"/>
      <c r="P32" s="35"/>
      <c r="Q32" s="35"/>
      <c r="R32" s="35"/>
      <c r="S32" s="58"/>
      <c r="T32" s="59"/>
      <c r="U32" s="60"/>
      <c r="V32" s="49"/>
      <c r="W32" s="49"/>
      <c r="X32" s="35"/>
      <c r="Y32" s="35"/>
      <c r="Z32" s="35"/>
      <c r="AA32" s="35"/>
      <c r="AB32" s="35"/>
      <c r="AC32" s="35"/>
      <c r="AD32" s="35"/>
      <c r="AE32" s="35"/>
      <c r="AF32" s="61"/>
      <c r="AG32" s="39"/>
      <c r="AH32" s="39"/>
      <c r="AI32" s="48"/>
    </row>
    <row r="33" spans="1:35" ht="15.75" customHeight="1">
      <c r="A33" s="62"/>
      <c r="B33" s="41"/>
      <c r="C33" s="181"/>
      <c r="D33" s="163"/>
      <c r="E33" s="182"/>
      <c r="F33" s="181"/>
      <c r="G33" s="163"/>
      <c r="H33" s="182"/>
      <c r="I33" s="181"/>
      <c r="J33" s="163"/>
      <c r="K33" s="182"/>
      <c r="L33" s="170"/>
      <c r="M33" s="171"/>
      <c r="N33" s="29"/>
      <c r="O33" s="35"/>
      <c r="P33" s="35"/>
      <c r="Q33" s="35"/>
      <c r="R33" s="35"/>
      <c r="S33" s="58"/>
      <c r="T33" s="59"/>
      <c r="U33" s="60"/>
      <c r="V33" s="49"/>
      <c r="W33" s="49"/>
      <c r="X33" s="35"/>
      <c r="Y33" s="35"/>
      <c r="Z33" s="35"/>
      <c r="AA33" s="35"/>
      <c r="AB33" s="35"/>
      <c r="AC33" s="35"/>
      <c r="AD33" s="35"/>
      <c r="AE33" s="35"/>
      <c r="AF33" s="61"/>
      <c r="AG33" s="39"/>
      <c r="AH33" s="39"/>
      <c r="AI33" s="48"/>
    </row>
    <row r="34" spans="1:35" ht="15.75" customHeight="1">
      <c r="A34" s="62"/>
      <c r="B34" s="41"/>
      <c r="C34" s="179"/>
      <c r="D34" s="173"/>
      <c r="E34" s="180"/>
      <c r="F34" s="179"/>
      <c r="G34" s="173"/>
      <c r="H34" s="180"/>
      <c r="I34" s="179"/>
      <c r="J34" s="173"/>
      <c r="K34" s="180"/>
      <c r="L34" s="170"/>
      <c r="M34" s="171"/>
      <c r="N34" s="29"/>
      <c r="O34" s="35"/>
      <c r="P34" s="35"/>
      <c r="Q34" s="35"/>
      <c r="R34" s="35"/>
      <c r="S34" s="165"/>
      <c r="T34" s="166"/>
      <c r="U34" s="167"/>
      <c r="V34" s="168"/>
      <c r="W34" s="168"/>
      <c r="X34" s="35"/>
      <c r="Y34" s="35"/>
      <c r="Z34" s="35"/>
      <c r="AA34" s="35"/>
      <c r="AB34" s="35"/>
      <c r="AC34" s="35"/>
      <c r="AD34" s="35"/>
      <c r="AE34" s="35"/>
      <c r="AF34" s="61"/>
      <c r="AG34" s="39"/>
      <c r="AH34" s="39"/>
      <c r="AI34" s="169"/>
    </row>
    <row r="35" spans="1:35" ht="15.75" customHeight="1">
      <c r="A35" s="62"/>
      <c r="B35" s="41"/>
      <c r="C35" s="181"/>
      <c r="D35" s="163"/>
      <c r="E35" s="182"/>
      <c r="F35" s="181"/>
      <c r="G35" s="163"/>
      <c r="H35" s="182"/>
      <c r="I35" s="181"/>
      <c r="J35" s="163"/>
      <c r="K35" s="182"/>
      <c r="L35" s="170"/>
      <c r="M35" s="171"/>
      <c r="N35" s="29"/>
      <c r="O35" s="35"/>
      <c r="P35" s="35"/>
      <c r="Q35" s="35"/>
      <c r="R35" s="35"/>
      <c r="S35" s="165"/>
      <c r="T35" s="166"/>
      <c r="U35" s="167"/>
      <c r="V35" s="168"/>
      <c r="W35" s="168"/>
      <c r="X35" s="35"/>
      <c r="Y35" s="35"/>
      <c r="Z35" s="35"/>
      <c r="AA35" s="35"/>
      <c r="AB35" s="35"/>
      <c r="AC35" s="35"/>
      <c r="AD35" s="35"/>
      <c r="AE35" s="35"/>
      <c r="AF35" s="61"/>
      <c r="AG35" s="39"/>
      <c r="AH35" s="39"/>
      <c r="AI35" s="169"/>
    </row>
    <row r="36" spans="1:35" ht="15.75" customHeight="1">
      <c r="A36" s="62"/>
      <c r="B36" s="41"/>
      <c r="C36" s="179"/>
      <c r="D36" s="173"/>
      <c r="E36" s="180"/>
      <c r="F36" s="179"/>
      <c r="G36" s="173"/>
      <c r="H36" s="180"/>
      <c r="I36" s="179"/>
      <c r="J36" s="173"/>
      <c r="K36" s="180"/>
      <c r="L36" s="170"/>
      <c r="M36" s="171"/>
      <c r="N36" s="29"/>
      <c r="O36" s="35"/>
      <c r="P36" s="35"/>
      <c r="Q36" s="35"/>
      <c r="R36" s="35"/>
      <c r="S36" s="165"/>
      <c r="T36" s="166"/>
      <c r="U36" s="167"/>
      <c r="V36" s="168"/>
      <c r="W36" s="168"/>
      <c r="X36" s="35"/>
      <c r="Y36" s="35"/>
      <c r="Z36" s="35"/>
      <c r="AA36" s="35"/>
      <c r="AB36" s="35"/>
      <c r="AC36" s="35"/>
      <c r="AD36" s="35"/>
      <c r="AE36" s="35"/>
      <c r="AF36" s="61"/>
      <c r="AG36" s="39"/>
      <c r="AH36" s="39"/>
      <c r="AI36" s="169"/>
    </row>
    <row r="37" spans="1:35" ht="15.75" customHeight="1">
      <c r="A37" s="62"/>
      <c r="B37" s="41"/>
      <c r="C37" s="181"/>
      <c r="D37" s="163"/>
      <c r="E37" s="182"/>
      <c r="F37" s="181"/>
      <c r="G37" s="163"/>
      <c r="H37" s="182"/>
      <c r="I37" s="181"/>
      <c r="J37" s="163"/>
      <c r="K37" s="182"/>
      <c r="L37" s="170"/>
      <c r="M37" s="171"/>
      <c r="N37" s="29"/>
      <c r="O37" s="35"/>
      <c r="P37" s="35"/>
      <c r="Q37" s="35"/>
      <c r="R37" s="35"/>
      <c r="S37" s="165"/>
      <c r="T37" s="166"/>
      <c r="U37" s="167"/>
      <c r="V37" s="168"/>
      <c r="W37" s="168"/>
      <c r="X37" s="35"/>
      <c r="Y37" s="35"/>
      <c r="Z37" s="35"/>
      <c r="AA37" s="35"/>
      <c r="AB37" s="35"/>
      <c r="AC37" s="35"/>
      <c r="AD37" s="35"/>
      <c r="AE37" s="35"/>
      <c r="AF37" s="61"/>
      <c r="AG37" s="39"/>
      <c r="AH37" s="39"/>
      <c r="AI37" s="169"/>
    </row>
    <row r="38" spans="1:35" ht="15.75" customHeight="1">
      <c r="A38" s="62"/>
      <c r="B38" s="41"/>
      <c r="C38" s="179"/>
      <c r="D38" s="173"/>
      <c r="E38" s="180"/>
      <c r="F38" s="179"/>
      <c r="G38" s="173"/>
      <c r="H38" s="180"/>
      <c r="I38" s="179"/>
      <c r="J38" s="173"/>
      <c r="K38" s="180"/>
      <c r="L38" s="170"/>
      <c r="M38" s="171"/>
      <c r="N38" s="29"/>
      <c r="O38" s="35"/>
      <c r="P38" s="35"/>
      <c r="Q38" s="35"/>
      <c r="R38" s="35"/>
      <c r="S38" s="165"/>
      <c r="T38" s="166"/>
      <c r="U38" s="167"/>
      <c r="V38" s="168"/>
      <c r="W38" s="168"/>
      <c r="X38" s="35"/>
      <c r="Y38" s="35"/>
      <c r="Z38" s="35"/>
      <c r="AA38" s="35"/>
      <c r="AB38" s="35"/>
      <c r="AC38" s="35"/>
      <c r="AD38" s="35"/>
      <c r="AE38" s="35"/>
      <c r="AF38" s="61"/>
      <c r="AG38" s="39"/>
      <c r="AH38" s="39"/>
      <c r="AI38" s="169"/>
    </row>
    <row r="39" spans="1:35" ht="15.75" customHeight="1">
      <c r="A39" s="62"/>
      <c r="B39" s="41"/>
      <c r="C39" s="181"/>
      <c r="D39" s="163"/>
      <c r="E39" s="182"/>
      <c r="F39" s="181"/>
      <c r="G39" s="163"/>
      <c r="H39" s="182"/>
      <c r="I39" s="181"/>
      <c r="J39" s="163"/>
      <c r="K39" s="182"/>
      <c r="L39" s="170"/>
      <c r="M39" s="171"/>
      <c r="N39" s="29"/>
      <c r="O39" s="35"/>
      <c r="P39" s="35"/>
      <c r="Q39" s="35"/>
      <c r="R39" s="35"/>
      <c r="S39" s="165"/>
      <c r="T39" s="166"/>
      <c r="U39" s="167"/>
      <c r="V39" s="168"/>
      <c r="W39" s="168"/>
      <c r="X39" s="35"/>
      <c r="Y39" s="35"/>
      <c r="Z39" s="35"/>
      <c r="AA39" s="35"/>
      <c r="AB39" s="35"/>
      <c r="AC39" s="35"/>
      <c r="AD39" s="35"/>
      <c r="AE39" s="35"/>
      <c r="AF39" s="61"/>
      <c r="AG39" s="39"/>
      <c r="AH39" s="39"/>
      <c r="AI39" s="169"/>
    </row>
    <row r="40" spans="1:35" ht="15.75" customHeight="1">
      <c r="A40" s="62"/>
      <c r="B40" s="41"/>
      <c r="C40" s="179"/>
      <c r="D40" s="173"/>
      <c r="E40" s="180"/>
      <c r="F40" s="179"/>
      <c r="G40" s="173"/>
      <c r="H40" s="180"/>
      <c r="I40" s="179"/>
      <c r="J40" s="173"/>
      <c r="K40" s="180"/>
      <c r="L40" s="170"/>
      <c r="M40" s="171"/>
      <c r="N40" s="29"/>
      <c r="O40" s="35"/>
      <c r="P40" s="35"/>
      <c r="Q40" s="35"/>
      <c r="R40" s="35"/>
      <c r="S40" s="165"/>
      <c r="T40" s="166"/>
      <c r="U40" s="167"/>
      <c r="V40" s="168"/>
      <c r="W40" s="168"/>
      <c r="X40" s="35"/>
      <c r="Y40" s="35"/>
      <c r="Z40" s="35"/>
      <c r="AA40" s="35"/>
      <c r="AB40" s="35"/>
      <c r="AC40" s="35"/>
      <c r="AD40" s="35"/>
      <c r="AE40" s="35"/>
      <c r="AF40" s="61"/>
      <c r="AG40" s="39"/>
      <c r="AH40" s="39"/>
      <c r="AI40" s="169"/>
    </row>
    <row r="41" spans="1:35" ht="15.75" customHeight="1">
      <c r="A41" s="62"/>
      <c r="B41" s="41"/>
      <c r="C41" s="181"/>
      <c r="D41" s="162"/>
      <c r="E41" s="182"/>
      <c r="F41" s="181"/>
      <c r="G41" s="162"/>
      <c r="H41" s="182"/>
      <c r="I41" s="181"/>
      <c r="J41" s="162"/>
      <c r="K41" s="182"/>
      <c r="L41" s="170"/>
      <c r="M41" s="171"/>
      <c r="N41" s="29"/>
      <c r="O41" s="35"/>
      <c r="P41" s="35"/>
      <c r="Q41" s="35"/>
      <c r="R41" s="35"/>
      <c r="S41" s="165"/>
      <c r="T41" s="166"/>
      <c r="U41" s="167"/>
      <c r="V41" s="168"/>
      <c r="W41" s="168"/>
      <c r="X41" s="35"/>
      <c r="Y41" s="35"/>
      <c r="Z41" s="35"/>
      <c r="AA41" s="35"/>
      <c r="AB41" s="35"/>
      <c r="AC41" s="35"/>
      <c r="AD41" s="35"/>
      <c r="AE41" s="35"/>
      <c r="AF41" s="61"/>
      <c r="AG41" s="39"/>
      <c r="AH41" s="39"/>
      <c r="AI41" s="169"/>
    </row>
    <row r="42" spans="1:35" ht="15.75" customHeight="1">
      <c r="A42" s="62"/>
      <c r="B42" s="41"/>
      <c r="C42" s="179"/>
      <c r="D42" s="173"/>
      <c r="E42" s="180"/>
      <c r="F42" s="179"/>
      <c r="G42" s="173"/>
      <c r="H42" s="180"/>
      <c r="I42" s="179"/>
      <c r="J42" s="173"/>
      <c r="K42" s="180"/>
      <c r="L42" s="170"/>
      <c r="M42" s="171"/>
      <c r="N42" s="29"/>
      <c r="O42" s="35"/>
      <c r="P42" s="35"/>
      <c r="Q42" s="35"/>
      <c r="R42" s="35"/>
      <c r="S42" s="165"/>
      <c r="T42" s="166"/>
      <c r="U42" s="167"/>
      <c r="V42" s="168"/>
      <c r="W42" s="168"/>
      <c r="X42" s="35"/>
      <c r="Y42" s="35"/>
      <c r="Z42" s="35"/>
      <c r="AA42" s="35"/>
      <c r="AB42" s="35"/>
      <c r="AC42" s="35"/>
      <c r="AD42" s="35"/>
      <c r="AE42" s="35"/>
      <c r="AF42" s="61"/>
      <c r="AG42" s="39"/>
      <c r="AH42" s="39"/>
      <c r="AI42" s="169"/>
    </row>
    <row r="43" spans="1:35" ht="15.75" customHeight="1">
      <c r="A43" s="62"/>
      <c r="B43" s="41"/>
      <c r="C43" s="181"/>
      <c r="D43" s="163"/>
      <c r="E43" s="182"/>
      <c r="F43" s="181"/>
      <c r="G43" s="163"/>
      <c r="H43" s="182"/>
      <c r="I43" s="181"/>
      <c r="J43" s="163"/>
      <c r="K43" s="182"/>
      <c r="L43" s="170"/>
      <c r="M43" s="171"/>
      <c r="N43" s="29"/>
      <c r="O43" s="35"/>
      <c r="P43" s="35"/>
      <c r="Q43" s="35"/>
      <c r="R43" s="35"/>
      <c r="S43" s="165"/>
      <c r="T43" s="166"/>
      <c r="U43" s="167"/>
      <c r="V43" s="168"/>
      <c r="W43" s="168"/>
      <c r="X43" s="35"/>
      <c r="Y43" s="35"/>
      <c r="Z43" s="35"/>
      <c r="AA43" s="35"/>
      <c r="AB43" s="35"/>
      <c r="AC43" s="35"/>
      <c r="AD43" s="35"/>
      <c r="AE43" s="35"/>
      <c r="AF43" s="61"/>
      <c r="AG43" s="39"/>
      <c r="AH43" s="39"/>
      <c r="AI43" s="169"/>
    </row>
    <row r="44" spans="1:35" ht="15.75" customHeight="1">
      <c r="A44" s="62"/>
      <c r="B44" s="41"/>
      <c r="C44" s="179"/>
      <c r="D44" s="173"/>
      <c r="E44" s="180"/>
      <c r="F44" s="179"/>
      <c r="G44" s="173"/>
      <c r="H44" s="180"/>
      <c r="I44" s="179"/>
      <c r="J44" s="173"/>
      <c r="K44" s="180"/>
      <c r="L44" s="170"/>
      <c r="M44" s="171"/>
      <c r="N44" s="29"/>
      <c r="O44" s="35"/>
      <c r="P44" s="35"/>
      <c r="Q44" s="35"/>
      <c r="R44" s="35"/>
      <c r="S44" s="165"/>
      <c r="T44" s="166"/>
      <c r="U44" s="167"/>
      <c r="V44" s="168"/>
      <c r="W44" s="168"/>
      <c r="X44" s="35"/>
      <c r="Y44" s="35"/>
      <c r="Z44" s="35"/>
      <c r="AA44" s="35"/>
      <c r="AB44" s="35"/>
      <c r="AC44" s="35"/>
      <c r="AD44" s="35"/>
      <c r="AE44" s="35"/>
      <c r="AF44" s="61"/>
      <c r="AG44" s="39"/>
      <c r="AH44" s="39"/>
      <c r="AI44" s="169"/>
    </row>
    <row r="45" spans="1:35" ht="15.75" customHeight="1">
      <c r="A45" s="62"/>
      <c r="B45" s="41"/>
      <c r="C45" s="181"/>
      <c r="D45" s="163"/>
      <c r="E45" s="182"/>
      <c r="F45" s="181"/>
      <c r="G45" s="163"/>
      <c r="H45" s="182"/>
      <c r="I45" s="181"/>
      <c r="J45" s="163"/>
      <c r="K45" s="182"/>
      <c r="L45" s="170"/>
      <c r="M45" s="171"/>
      <c r="N45" s="29"/>
      <c r="O45" s="35"/>
      <c r="P45" s="35"/>
      <c r="Q45" s="35"/>
      <c r="R45" s="35"/>
      <c r="S45" s="165"/>
      <c r="T45" s="166"/>
      <c r="U45" s="167"/>
      <c r="V45" s="168"/>
      <c r="W45" s="168"/>
      <c r="X45" s="35"/>
      <c r="Y45" s="35"/>
      <c r="Z45" s="35"/>
      <c r="AA45" s="35"/>
      <c r="AB45" s="35"/>
      <c r="AC45" s="35"/>
      <c r="AD45" s="35"/>
      <c r="AE45" s="35"/>
      <c r="AF45" s="61"/>
      <c r="AG45" s="39"/>
      <c r="AH45" s="39"/>
      <c r="AI45" s="169"/>
    </row>
    <row r="46" spans="1:35" ht="15.75" customHeight="1">
      <c r="A46" s="62"/>
      <c r="B46" s="41"/>
      <c r="C46" s="199"/>
      <c r="D46" s="173"/>
      <c r="E46" s="199"/>
      <c r="F46" s="199"/>
      <c r="G46" s="173"/>
      <c r="H46" s="200"/>
      <c r="I46" s="199"/>
      <c r="J46" s="173"/>
      <c r="K46" s="199"/>
      <c r="L46" s="170"/>
      <c r="M46" s="171"/>
      <c r="N46" s="29"/>
      <c r="O46" s="35"/>
      <c r="P46" s="35"/>
      <c r="Q46" s="35"/>
      <c r="R46" s="35"/>
      <c r="S46" s="165"/>
      <c r="T46" s="166"/>
      <c r="U46" s="167"/>
      <c r="V46" s="168"/>
      <c r="W46" s="168"/>
      <c r="X46" s="35"/>
      <c r="Y46" s="35"/>
      <c r="Z46" s="35"/>
      <c r="AA46" s="35"/>
      <c r="AB46" s="35"/>
      <c r="AC46" s="35"/>
      <c r="AD46" s="35"/>
      <c r="AE46" s="35"/>
      <c r="AF46" s="61"/>
      <c r="AG46" s="39"/>
      <c r="AH46" s="39"/>
      <c r="AI46" s="169"/>
    </row>
    <row r="47" spans="1:35" ht="15.75" customHeight="1">
      <c r="A47" s="62"/>
      <c r="B47" s="41"/>
      <c r="C47" s="181"/>
      <c r="D47" s="163"/>
      <c r="E47" s="182"/>
      <c r="F47" s="181"/>
      <c r="G47" s="163"/>
      <c r="H47" s="182"/>
      <c r="I47" s="181"/>
      <c r="J47" s="163"/>
      <c r="K47" s="182"/>
      <c r="L47" s="170"/>
      <c r="M47" s="171"/>
      <c r="N47" s="29"/>
      <c r="O47" s="35"/>
      <c r="P47" s="35"/>
      <c r="Q47" s="35"/>
      <c r="R47" s="35"/>
      <c r="S47" s="58"/>
      <c r="T47" s="59"/>
      <c r="U47" s="60"/>
      <c r="V47" s="49"/>
      <c r="W47" s="49"/>
      <c r="X47" s="35"/>
      <c r="Y47" s="35"/>
      <c r="Z47" s="35"/>
      <c r="AA47" s="35"/>
      <c r="AB47" s="35"/>
      <c r="AC47" s="35"/>
      <c r="AD47" s="35"/>
      <c r="AE47" s="35"/>
      <c r="AF47" s="61"/>
      <c r="AG47" s="39"/>
      <c r="AH47" s="39"/>
      <c r="AI47" s="48"/>
    </row>
    <row r="48" spans="1:35" ht="15.75" customHeight="1" thickBot="1">
      <c r="A48" s="62"/>
      <c r="B48" s="41"/>
      <c r="C48" s="199"/>
      <c r="D48" s="173"/>
      <c r="E48" s="199"/>
      <c r="F48" s="199"/>
      <c r="G48" s="173"/>
      <c r="H48" s="200"/>
      <c r="I48" s="199"/>
      <c r="J48" s="173"/>
      <c r="K48" s="199"/>
      <c r="L48" s="170"/>
      <c r="M48" s="171"/>
      <c r="N48" s="29"/>
      <c r="O48" s="35"/>
      <c r="P48" s="35"/>
      <c r="Q48" s="35"/>
      <c r="R48" s="35"/>
      <c r="S48" s="165"/>
      <c r="T48" s="166"/>
      <c r="U48" s="167"/>
      <c r="V48" s="168"/>
      <c r="W48" s="168"/>
      <c r="X48" s="35"/>
      <c r="Y48" s="35"/>
      <c r="Z48" s="35"/>
      <c r="AA48" s="35"/>
      <c r="AB48" s="35"/>
      <c r="AC48" s="35"/>
      <c r="AD48" s="35"/>
      <c r="AE48" s="35"/>
      <c r="AF48" s="61"/>
      <c r="AG48" s="39"/>
      <c r="AH48" s="39"/>
      <c r="AI48" s="169"/>
    </row>
    <row r="49" spans="1:35" ht="15.75" customHeight="1" thickBot="1">
      <c r="A49" s="62"/>
      <c r="B49" s="41"/>
      <c r="C49" s="183"/>
      <c r="D49" s="184" t="s">
        <v>46</v>
      </c>
      <c r="E49" s="185"/>
      <c r="F49" s="185"/>
      <c r="G49" s="186" t="s">
        <v>47</v>
      </c>
      <c r="H49" s="185"/>
      <c r="I49" s="185"/>
      <c r="J49" s="186" t="s">
        <v>48</v>
      </c>
      <c r="K49" s="185"/>
      <c r="L49" s="29"/>
      <c r="M49" s="29"/>
      <c r="N49" s="29"/>
      <c r="O49" s="35"/>
      <c r="P49" s="35"/>
      <c r="Q49" s="35"/>
      <c r="R49" s="35"/>
      <c r="S49" s="58"/>
      <c r="T49" s="59"/>
      <c r="U49" s="60"/>
      <c r="V49" s="49"/>
      <c r="W49" s="49"/>
      <c r="X49" s="35"/>
      <c r="Y49" s="35"/>
      <c r="Z49" s="35"/>
      <c r="AA49" s="35"/>
      <c r="AB49" s="35"/>
      <c r="AC49" s="35"/>
      <c r="AD49" s="35"/>
      <c r="AE49" s="35"/>
      <c r="AF49" s="61"/>
      <c r="AG49" s="39"/>
      <c r="AH49" s="39"/>
      <c r="AI49" s="48"/>
    </row>
    <row r="50" spans="1:35" ht="15.75" customHeight="1" thickBot="1">
      <c r="A50" s="62"/>
      <c r="B50" s="41"/>
      <c r="C50" s="64"/>
      <c r="D50" s="65">
        <f>SUM(C24:E48)</f>
        <v>0</v>
      </c>
      <c r="E50" s="65"/>
      <c r="F50" s="65"/>
      <c r="G50" s="65">
        <f>SUM(F24:H48)</f>
        <v>0</v>
      </c>
      <c r="H50" s="65"/>
      <c r="I50" s="65"/>
      <c r="J50" s="65">
        <f>SUM(I24:K48)</f>
        <v>0</v>
      </c>
      <c r="K50" s="66"/>
      <c r="L50" s="65" t="s">
        <v>49</v>
      </c>
      <c r="M50" s="65"/>
      <c r="N50" s="65"/>
      <c r="O50" s="35"/>
      <c r="P50" s="35"/>
      <c r="Q50" s="35"/>
      <c r="R50" s="35"/>
      <c r="S50" s="58"/>
      <c r="T50" s="59"/>
      <c r="U50" s="60"/>
      <c r="V50" s="49"/>
      <c r="W50" s="49"/>
      <c r="X50" s="35"/>
      <c r="Y50" s="35"/>
      <c r="Z50" s="35"/>
      <c r="AA50" s="35"/>
      <c r="AB50" s="35"/>
      <c r="AC50" s="35"/>
      <c r="AD50" s="35"/>
      <c r="AE50" s="35"/>
      <c r="AF50" s="61"/>
      <c r="AG50" s="39"/>
      <c r="AH50" s="39"/>
      <c r="AI50" s="48"/>
    </row>
    <row r="51" spans="1:35" ht="15.75" customHeight="1" thickBot="1">
      <c r="A51" s="62"/>
      <c r="B51" s="41"/>
      <c r="C51" s="67" t="s">
        <v>50</v>
      </c>
      <c r="D51" s="68"/>
      <c r="E51" s="68"/>
      <c r="F51" s="69" t="s">
        <v>51</v>
      </c>
      <c r="G51" s="70"/>
      <c r="H51" s="71" t="s">
        <v>52</v>
      </c>
      <c r="I51" s="72"/>
      <c r="J51" s="73"/>
      <c r="K51" s="68"/>
      <c r="L51" s="74" t="str">
        <f>IFERROR((D51+G51+J51)/I51,"")</f>
        <v/>
      </c>
      <c r="M51" s="75"/>
      <c r="N51" s="75"/>
      <c r="O51" s="35"/>
      <c r="P51" s="35"/>
      <c r="Q51" s="35"/>
      <c r="R51" s="35"/>
      <c r="S51" s="58"/>
      <c r="T51" s="59"/>
      <c r="U51" s="60"/>
      <c r="V51" s="49"/>
      <c r="W51" s="49"/>
      <c r="X51" s="35"/>
      <c r="Y51" s="35"/>
      <c r="Z51" s="35"/>
      <c r="AA51" s="35"/>
      <c r="AB51" s="35"/>
      <c r="AC51" s="35"/>
      <c r="AD51" s="35"/>
      <c r="AE51" s="35"/>
      <c r="AF51" s="61"/>
      <c r="AG51" s="39"/>
      <c r="AH51" s="39"/>
      <c r="AI51" s="48"/>
    </row>
    <row r="52" spans="1:35" ht="15.75" customHeight="1">
      <c r="A52" s="62"/>
      <c r="B52" s="41"/>
      <c r="C52" s="64"/>
      <c r="D52" s="68"/>
      <c r="E52" s="68"/>
      <c r="F52" s="68"/>
      <c r="G52" s="68" t="s">
        <v>42</v>
      </c>
      <c r="H52" s="76" t="s">
        <v>44</v>
      </c>
      <c r="I52" s="68" t="s">
        <v>45</v>
      </c>
      <c r="J52" s="68"/>
      <c r="K52" s="68"/>
      <c r="L52" s="68"/>
      <c r="M52" s="77" t="s">
        <v>53</v>
      </c>
      <c r="N52" s="77"/>
      <c r="O52" s="35"/>
      <c r="P52" s="35"/>
      <c r="Q52" s="35"/>
      <c r="R52" s="35"/>
      <c r="S52" s="58"/>
      <c r="T52" s="59"/>
      <c r="U52" s="60"/>
      <c r="V52" s="49"/>
      <c r="W52" s="49"/>
      <c r="X52" s="35"/>
      <c r="Y52" s="35"/>
      <c r="Z52" s="35"/>
      <c r="AA52" s="35"/>
      <c r="AB52" s="35"/>
      <c r="AC52" s="35"/>
      <c r="AD52" s="35"/>
      <c r="AE52" s="35"/>
      <c r="AF52" s="61"/>
      <c r="AG52" s="39"/>
      <c r="AH52" s="39"/>
      <c r="AI52" s="48"/>
    </row>
    <row r="53" spans="1:35" ht="15.75" customHeight="1">
      <c r="A53" s="62"/>
      <c r="B53" s="41"/>
      <c r="C53" s="64"/>
      <c r="D53" s="29"/>
      <c r="F53" s="29"/>
      <c r="G53" s="78"/>
      <c r="H53" s="79"/>
      <c r="I53" s="78"/>
      <c r="J53" s="29"/>
      <c r="K53" s="29"/>
      <c r="L53" s="29"/>
      <c r="M53" s="80">
        <f>IFERROR(L18/(3^(1/2)*220),"")</f>
        <v>34.11615227029607</v>
      </c>
      <c r="N53" s="80"/>
      <c r="O53" s="35"/>
      <c r="P53" s="35"/>
      <c r="Q53" s="35"/>
      <c r="R53" s="35"/>
      <c r="S53" s="58"/>
      <c r="T53" s="59"/>
      <c r="U53" s="60"/>
      <c r="V53" s="49"/>
      <c r="W53" s="49"/>
      <c r="X53" s="35"/>
      <c r="Y53" s="35"/>
      <c r="Z53" s="35"/>
      <c r="AA53" s="35"/>
      <c r="AB53" s="35"/>
      <c r="AC53" s="35"/>
      <c r="AD53" s="35"/>
      <c r="AE53" s="35"/>
      <c r="AF53" s="61"/>
      <c r="AG53" s="39"/>
      <c r="AH53" s="39"/>
      <c r="AI53" s="48"/>
    </row>
    <row r="54" spans="1:35" ht="15.75" customHeight="1">
      <c r="A54" s="62"/>
      <c r="B54" s="41"/>
      <c r="C54" s="64"/>
      <c r="D54" s="29"/>
      <c r="E54" s="81" t="s">
        <v>54</v>
      </c>
      <c r="F54" s="29"/>
      <c r="G54" s="82" t="str">
        <f>IFERROR(#REF!/(#REF!+#REF!+#REF!),"")</f>
        <v/>
      </c>
      <c r="H54" s="82" t="str">
        <f>IFERROR(#REF!/(#REF!+#REF!+#REF!),"")</f>
        <v/>
      </c>
      <c r="I54" s="82" t="str">
        <f>IFERROR(#REF!/(#REF!+#REF!+#REF!),"")</f>
        <v/>
      </c>
      <c r="J54" s="83" t="s">
        <v>55</v>
      </c>
      <c r="K54" s="29"/>
      <c r="L54" s="29"/>
      <c r="M54" s="29"/>
      <c r="N54" s="29"/>
      <c r="O54" s="35"/>
      <c r="P54" s="35"/>
      <c r="Q54" s="35"/>
      <c r="R54" s="35"/>
      <c r="S54" s="58"/>
      <c r="T54" s="59"/>
      <c r="U54" s="60"/>
      <c r="V54" s="49"/>
      <c r="W54" s="49"/>
      <c r="X54" s="35"/>
      <c r="Y54" s="35"/>
      <c r="Z54" s="35"/>
      <c r="AA54" s="35"/>
      <c r="AB54" s="35"/>
      <c r="AC54" s="35"/>
      <c r="AD54" s="35"/>
      <c r="AE54" s="35"/>
      <c r="AF54" s="61"/>
      <c r="AG54" s="39"/>
      <c r="AH54" s="39"/>
      <c r="AI54" s="48"/>
    </row>
    <row r="55" spans="1:35" ht="15.75" customHeight="1">
      <c r="A55" s="62"/>
      <c r="B55" s="41"/>
      <c r="C55" s="64"/>
      <c r="D55" s="29"/>
      <c r="G55" s="69" t="s">
        <v>42</v>
      </c>
      <c r="H55" s="65" t="s">
        <v>44</v>
      </c>
      <c r="I55" s="69" t="s">
        <v>45</v>
      </c>
      <c r="J55" s="69"/>
      <c r="O55" s="35"/>
      <c r="P55" s="35"/>
      <c r="Q55" s="35"/>
      <c r="R55" s="35"/>
      <c r="S55" s="58"/>
      <c r="T55" s="59"/>
      <c r="U55" s="60"/>
      <c r="V55" s="49"/>
      <c r="W55" s="49"/>
      <c r="X55" s="35"/>
      <c r="Y55" s="35"/>
      <c r="Z55" s="35"/>
      <c r="AA55" s="35"/>
      <c r="AB55" s="35"/>
      <c r="AC55" s="35"/>
      <c r="AD55" s="35"/>
      <c r="AE55" s="35"/>
      <c r="AF55" s="61"/>
      <c r="AG55" s="39"/>
      <c r="AH55" s="39"/>
      <c r="AI55" s="39"/>
    </row>
    <row r="56" spans="1:35" ht="15.75" customHeight="1">
      <c r="A56" s="84" t="s">
        <v>56</v>
      </c>
      <c r="B56" s="85"/>
      <c r="C56" s="85"/>
      <c r="D56" s="86"/>
      <c r="E56" s="86"/>
      <c r="F56" s="86"/>
      <c r="G56" s="86"/>
      <c r="H56" s="86"/>
      <c r="I56" s="86"/>
      <c r="J56" s="86"/>
      <c r="K56" s="86"/>
      <c r="L56" s="35"/>
      <c r="M56" s="35"/>
      <c r="N56" s="35"/>
      <c r="O56" s="35"/>
      <c r="P56" s="35"/>
      <c r="Q56" s="35"/>
      <c r="R56" s="35"/>
      <c r="S56" s="58"/>
      <c r="T56" s="59"/>
      <c r="U56" s="60"/>
      <c r="V56" s="49"/>
      <c r="W56" s="49"/>
      <c r="X56" s="35"/>
      <c r="Y56" s="35"/>
      <c r="Z56" s="35"/>
      <c r="AA56" s="35"/>
      <c r="AB56" s="35"/>
      <c r="AC56" s="35"/>
      <c r="AD56" s="35"/>
      <c r="AE56" s="35"/>
      <c r="AF56" s="61"/>
      <c r="AG56" s="39"/>
      <c r="AH56" s="39"/>
      <c r="AI56" s="39"/>
    </row>
    <row r="57" spans="1:35" ht="57.75" customHeight="1">
      <c r="A57" s="87" t="s">
        <v>57</v>
      </c>
      <c r="B57" s="87" t="s">
        <v>58</v>
      </c>
      <c r="C57" s="87" t="s">
        <v>59</v>
      </c>
      <c r="D57" s="87" t="s">
        <v>60</v>
      </c>
      <c r="E57" s="87" t="s">
        <v>61</v>
      </c>
      <c r="F57" s="87" t="s">
        <v>61</v>
      </c>
      <c r="G57" s="87" t="s">
        <v>61</v>
      </c>
      <c r="H57" s="87" t="s">
        <v>61</v>
      </c>
      <c r="I57" s="87" t="s">
        <v>62</v>
      </c>
      <c r="J57" s="87" t="s">
        <v>63</v>
      </c>
      <c r="K57" s="87" t="s">
        <v>64</v>
      </c>
      <c r="L57" s="87" t="s">
        <v>65</v>
      </c>
      <c r="M57" s="88" t="s">
        <v>66</v>
      </c>
      <c r="N57" s="88"/>
      <c r="O57" s="89" t="s">
        <v>67</v>
      </c>
      <c r="P57" s="88" t="s">
        <v>68</v>
      </c>
      <c r="Q57" s="88" t="s">
        <v>69</v>
      </c>
      <c r="R57" s="88" t="s">
        <v>70</v>
      </c>
      <c r="S57" s="90" t="s">
        <v>71</v>
      </c>
      <c r="T57" s="90" t="s">
        <v>72</v>
      </c>
      <c r="U57" s="91" t="s">
        <v>73</v>
      </c>
      <c r="V57" s="91" t="s">
        <v>74</v>
      </c>
      <c r="W57" s="92" t="s">
        <v>19</v>
      </c>
      <c r="X57" s="93" t="s">
        <v>75</v>
      </c>
      <c r="Y57" s="93" t="s">
        <v>76</v>
      </c>
      <c r="Z57" s="91" t="s">
        <v>77</v>
      </c>
      <c r="AA57" s="94" t="s">
        <v>78</v>
      </c>
      <c r="AB57" s="94" t="s">
        <v>79</v>
      </c>
      <c r="AC57" s="94" t="s">
        <v>80</v>
      </c>
      <c r="AD57" s="94" t="s">
        <v>81</v>
      </c>
      <c r="AE57" s="5" t="s">
        <v>4</v>
      </c>
      <c r="AF57" s="6"/>
      <c r="AG57" s="6" t="s">
        <v>5</v>
      </c>
      <c r="AH57" s="7"/>
      <c r="AI57" s="95"/>
    </row>
    <row r="58" spans="1:35" ht="15.75" customHeight="1" thickBot="1">
      <c r="A58" s="154" t="s">
        <v>82</v>
      </c>
      <c r="B58" s="156" t="s">
        <v>83</v>
      </c>
      <c r="C58" s="156" t="s">
        <v>84</v>
      </c>
      <c r="D58" s="156" t="s">
        <v>85</v>
      </c>
      <c r="E58" s="156" t="s">
        <v>86</v>
      </c>
      <c r="F58" s="156" t="s">
        <v>87</v>
      </c>
      <c r="G58" s="154" t="s">
        <v>88</v>
      </c>
      <c r="H58" s="87" t="s">
        <v>89</v>
      </c>
      <c r="I58" s="87" t="s">
        <v>90</v>
      </c>
      <c r="J58" s="87" t="s">
        <v>91</v>
      </c>
      <c r="K58" s="87" t="s">
        <v>92</v>
      </c>
      <c r="L58" s="87" t="s">
        <v>93</v>
      </c>
      <c r="M58" s="88" t="s">
        <v>94</v>
      </c>
      <c r="N58" s="88"/>
      <c r="O58" s="87" t="s">
        <v>95</v>
      </c>
      <c r="P58" s="96" t="s">
        <v>96</v>
      </c>
      <c r="Q58" s="96" t="s">
        <v>97</v>
      </c>
      <c r="R58" s="96" t="s">
        <v>98</v>
      </c>
      <c r="S58" s="90" t="s">
        <v>99</v>
      </c>
      <c r="T58" s="97">
        <f>SUM(T59:T71)</f>
        <v>0</v>
      </c>
      <c r="U58" s="98"/>
      <c r="V58" s="97">
        <f>T58*U58</f>
        <v>0</v>
      </c>
      <c r="W58" s="99"/>
      <c r="X58" s="100" t="str">
        <f>IFERROR(T58/W58,"")</f>
        <v/>
      </c>
      <c r="Y58" s="87" t="str">
        <f>IFERROR(ROUNDUP(X58,0),"")</f>
        <v/>
      </c>
      <c r="Z58" s="88" t="str">
        <f>IFERROR(Y58*U58/0.92,"")</f>
        <v/>
      </c>
      <c r="AA58" s="88"/>
      <c r="AB58" s="87" t="str">
        <f>IFERROR(Z58/AA58,"")</f>
        <v/>
      </c>
      <c r="AC58" s="87">
        <f>U5*V5</f>
        <v>0.73</v>
      </c>
      <c r="AD58" s="87" t="str">
        <f>IFERROR(AB58/AC58,"")</f>
        <v/>
      </c>
      <c r="AE58" s="12" t="s">
        <v>11</v>
      </c>
      <c r="AF58" s="13"/>
      <c r="AG58" s="14" t="s">
        <v>12</v>
      </c>
      <c r="AH58" s="15"/>
      <c r="AI58" s="95"/>
    </row>
    <row r="59" spans="1:35" ht="15.75" customHeight="1">
      <c r="A59" s="101" t="str">
        <f t="shared" ref="A59:A69" si="11">IFERROR(B59/C59/D59,"")</f>
        <v/>
      </c>
      <c r="B59" s="101">
        <f t="shared" ref="B59:B69" si="12">J59*K59</f>
        <v>0</v>
      </c>
      <c r="C59" s="101">
        <f t="shared" ref="C59:C69" si="13">J59+K59</f>
        <v>0</v>
      </c>
      <c r="D59" s="159"/>
      <c r="E59" s="158"/>
      <c r="F59" s="157"/>
      <c r="G59" s="151"/>
      <c r="H59" s="151"/>
      <c r="I59" s="174" t="str">
        <f t="shared" ref="I59" si="14">B6</f>
        <v>LINHA DE MONTAGEM</v>
      </c>
      <c r="J59" s="234">
        <f>C6</f>
        <v>0</v>
      </c>
      <c r="K59" s="234">
        <f>D6</f>
        <v>0</v>
      </c>
      <c r="L59" s="234">
        <f t="shared" ref="L59:L70" si="15">J59*K59</f>
        <v>0</v>
      </c>
      <c r="M59" s="88">
        <v>300</v>
      </c>
      <c r="N59" s="88"/>
      <c r="O59" s="103" t="str">
        <f t="shared" ref="O59:O69" si="16">IFERROR((G59-H59)*(A59-F59)/(E59-F59)+H59,"")</f>
        <v/>
      </c>
      <c r="P59" s="96">
        <v>0.8</v>
      </c>
      <c r="Q59" s="104">
        <v>22000</v>
      </c>
      <c r="R59" s="104">
        <v>22000</v>
      </c>
      <c r="S59" s="105" t="str">
        <f t="shared" ref="S59:S69" si="17">IFERROR((L59*M59)/(O59*P59*R59),"0")</f>
        <v>0</v>
      </c>
      <c r="T59" s="106">
        <f>(ROUNDUP(S59,0))</f>
        <v>0</v>
      </c>
      <c r="U59" s="107"/>
      <c r="V59" s="106">
        <f t="shared" ref="V59:V70" si="18">T59*$U$58</f>
        <v>0</v>
      </c>
      <c r="W59" s="101"/>
      <c r="X59" s="46"/>
      <c r="Y59" s="101"/>
      <c r="Z59" s="101"/>
      <c r="AA59" s="88"/>
      <c r="AB59" s="87"/>
      <c r="AC59" s="87"/>
      <c r="AD59" s="88"/>
      <c r="AE59" s="16" t="s">
        <v>26</v>
      </c>
      <c r="AF59" s="17" t="s">
        <v>13</v>
      </c>
      <c r="AG59" s="18" t="s">
        <v>27</v>
      </c>
      <c r="AH59" s="19" t="s">
        <v>28</v>
      </c>
      <c r="AI59" s="39"/>
    </row>
    <row r="60" spans="1:35" ht="15.75" customHeight="1">
      <c r="A60" s="101" t="str">
        <f t="shared" si="11"/>
        <v/>
      </c>
      <c r="B60" s="101">
        <f t="shared" si="12"/>
        <v>0</v>
      </c>
      <c r="C60" s="101">
        <f t="shared" si="13"/>
        <v>0</v>
      </c>
      <c r="D60" s="159"/>
      <c r="E60" s="151"/>
      <c r="F60" s="151"/>
      <c r="G60" s="151"/>
      <c r="H60" s="151"/>
      <c r="I60" s="174" t="str">
        <f t="shared" ref="I60" si="19">B7</f>
        <v>FABRICAÇÃO</v>
      </c>
      <c r="J60" s="234">
        <f>C7</f>
        <v>0</v>
      </c>
      <c r="K60" s="234">
        <f>D7</f>
        <v>0</v>
      </c>
      <c r="L60" s="234">
        <f t="shared" si="15"/>
        <v>0</v>
      </c>
      <c r="M60" s="108">
        <v>150</v>
      </c>
      <c r="N60" s="108"/>
      <c r="O60" s="103" t="str">
        <f t="shared" si="16"/>
        <v/>
      </c>
      <c r="P60" s="96">
        <v>0.8</v>
      </c>
      <c r="Q60" s="104">
        <v>22000</v>
      </c>
      <c r="R60" s="104">
        <v>22000</v>
      </c>
      <c r="S60" s="105" t="str">
        <f t="shared" si="17"/>
        <v>0</v>
      </c>
      <c r="T60" s="106">
        <f t="shared" ref="T60:T61" si="20">ROUNDUP(S60,0)</f>
        <v>0</v>
      </c>
      <c r="U60" s="109"/>
      <c r="V60" s="106">
        <f t="shared" si="18"/>
        <v>0</v>
      </c>
      <c r="W60" s="101"/>
      <c r="X60" s="46"/>
      <c r="Y60" s="101"/>
      <c r="Z60" s="101"/>
      <c r="AA60" s="88"/>
      <c r="AB60" s="87"/>
      <c r="AC60" s="87"/>
      <c r="AD60" s="88"/>
      <c r="AE60" s="110"/>
      <c r="AF60" s="111"/>
      <c r="AG60" s="111"/>
      <c r="AH60" s="111"/>
      <c r="AI60" s="39"/>
    </row>
    <row r="61" spans="1:35" ht="15.75" customHeight="1">
      <c r="A61" s="101" t="str">
        <f t="shared" si="11"/>
        <v/>
      </c>
      <c r="B61" s="101">
        <f t="shared" si="12"/>
        <v>0</v>
      </c>
      <c r="C61" s="101">
        <f t="shared" si="13"/>
        <v>0</v>
      </c>
      <c r="D61" s="159"/>
      <c r="E61" s="151"/>
      <c r="F61" s="151"/>
      <c r="G61" s="151"/>
      <c r="H61" s="151"/>
      <c r="I61" s="174" t="str">
        <f t="shared" ref="I61" si="21">B8</f>
        <v>ESTOQUE</v>
      </c>
      <c r="J61" s="234">
        <f t="shared" ref="J61:J70" si="22">C8</f>
        <v>0</v>
      </c>
      <c r="K61" s="234">
        <f t="shared" ref="K61:K69" si="23">IF(D8=0,0,IF(D8&gt;0,D8))</f>
        <v>0</v>
      </c>
      <c r="L61" s="234">
        <f t="shared" si="15"/>
        <v>0</v>
      </c>
      <c r="M61" s="108">
        <v>100</v>
      </c>
      <c r="N61" s="108"/>
      <c r="O61" s="103" t="str">
        <f t="shared" si="16"/>
        <v/>
      </c>
      <c r="P61" s="96">
        <v>0.8</v>
      </c>
      <c r="Q61" s="104">
        <v>22000</v>
      </c>
      <c r="R61" s="104">
        <v>22000</v>
      </c>
      <c r="S61" s="105" t="str">
        <f t="shared" si="17"/>
        <v>0</v>
      </c>
      <c r="T61" s="106">
        <f t="shared" si="20"/>
        <v>0</v>
      </c>
      <c r="U61" s="109" t="s">
        <v>100</v>
      </c>
      <c r="V61" s="106">
        <f t="shared" si="18"/>
        <v>0</v>
      </c>
      <c r="W61" s="101"/>
      <c r="X61" s="46"/>
      <c r="Y61" s="101"/>
      <c r="Z61" s="101"/>
      <c r="AA61" s="88"/>
      <c r="AB61" s="87"/>
      <c r="AC61" s="87"/>
      <c r="AD61" s="88"/>
      <c r="AE61" s="110"/>
      <c r="AF61" s="111"/>
      <c r="AG61" s="112"/>
      <c r="AH61" s="111"/>
      <c r="AI61" s="39"/>
    </row>
    <row r="62" spans="1:35" ht="15.75" customHeight="1">
      <c r="A62" s="101" t="str">
        <f t="shared" si="11"/>
        <v/>
      </c>
      <c r="B62" s="101">
        <f t="shared" si="12"/>
        <v>0</v>
      </c>
      <c r="C62" s="101">
        <f t="shared" si="13"/>
        <v>0</v>
      </c>
      <c r="D62" s="159"/>
      <c r="E62" s="151"/>
      <c r="F62" s="151"/>
      <c r="G62" s="151"/>
      <c r="H62" s="151"/>
      <c r="I62" s="174" t="str">
        <f t="shared" ref="I62" si="24">B9</f>
        <v>LABORATÓRIO</v>
      </c>
      <c r="J62" s="234">
        <f t="shared" si="22"/>
        <v>0</v>
      </c>
      <c r="K62" s="234">
        <f t="shared" si="23"/>
        <v>0</v>
      </c>
      <c r="L62" s="234">
        <f t="shared" si="15"/>
        <v>0</v>
      </c>
      <c r="M62" s="88">
        <v>500</v>
      </c>
      <c r="N62" s="88"/>
      <c r="O62" s="103" t="str">
        <f t="shared" si="16"/>
        <v/>
      </c>
      <c r="P62" s="96">
        <v>0.8</v>
      </c>
      <c r="Q62" s="104">
        <v>22000</v>
      </c>
      <c r="R62" s="104">
        <v>22000</v>
      </c>
      <c r="S62" s="105" t="str">
        <f t="shared" si="17"/>
        <v>0</v>
      </c>
      <c r="T62" s="106">
        <f t="shared" ref="T62:T70" si="25">(ROUNDUP(S62,0))</f>
        <v>0</v>
      </c>
      <c r="U62" s="109" t="s">
        <v>101</v>
      </c>
      <c r="V62" s="106">
        <f t="shared" si="18"/>
        <v>0</v>
      </c>
      <c r="W62" s="101"/>
      <c r="X62" s="46"/>
      <c r="Y62" s="101"/>
      <c r="Z62" s="101"/>
      <c r="AA62" s="88"/>
      <c r="AB62" s="87"/>
      <c r="AC62" s="87"/>
      <c r="AD62" s="88"/>
      <c r="AE62" s="110"/>
      <c r="AF62" s="111"/>
      <c r="AG62" s="111"/>
      <c r="AH62" s="111"/>
      <c r="AI62" s="39"/>
    </row>
    <row r="63" spans="1:35" ht="15.75" customHeight="1">
      <c r="A63" s="101" t="str">
        <f t="shared" si="11"/>
        <v/>
      </c>
      <c r="B63" s="101">
        <f t="shared" si="12"/>
        <v>0</v>
      </c>
      <c r="C63" s="101">
        <f t="shared" si="13"/>
        <v>0</v>
      </c>
      <c r="D63" s="159"/>
      <c r="E63" s="151"/>
      <c r="F63" s="151"/>
      <c r="G63" s="151"/>
      <c r="H63" s="151"/>
      <c r="I63" s="174" t="str">
        <f t="shared" ref="I63" si="26">B10</f>
        <v>ESCRITÓRIO 1</v>
      </c>
      <c r="J63" s="234">
        <f t="shared" si="22"/>
        <v>0</v>
      </c>
      <c r="K63" s="234">
        <f t="shared" si="23"/>
        <v>0</v>
      </c>
      <c r="L63" s="234">
        <f t="shared" si="15"/>
        <v>0</v>
      </c>
      <c r="M63" s="108">
        <v>300</v>
      </c>
      <c r="N63" s="108"/>
      <c r="O63" s="103" t="str">
        <f t="shared" si="16"/>
        <v/>
      </c>
      <c r="P63" s="96">
        <v>0.8</v>
      </c>
      <c r="Q63" s="104">
        <v>3800</v>
      </c>
      <c r="R63" s="104">
        <v>7600</v>
      </c>
      <c r="S63" s="105" t="str">
        <f t="shared" si="17"/>
        <v>0</v>
      </c>
      <c r="T63" s="106">
        <f t="shared" si="25"/>
        <v>0</v>
      </c>
      <c r="U63" s="109" t="s">
        <v>102</v>
      </c>
      <c r="V63" s="106">
        <f t="shared" si="18"/>
        <v>0</v>
      </c>
      <c r="W63" s="22"/>
      <c r="X63" s="46"/>
      <c r="Y63" s="101"/>
      <c r="Z63" s="22"/>
      <c r="AA63" s="88"/>
      <c r="AB63" s="87"/>
      <c r="AC63" s="87"/>
      <c r="AD63" s="88"/>
      <c r="AE63" s="110"/>
      <c r="AF63" s="113"/>
      <c r="AG63" s="113"/>
      <c r="AH63" s="113"/>
      <c r="AI63" s="39"/>
    </row>
    <row r="64" spans="1:35" ht="15.75" customHeight="1">
      <c r="A64" s="101" t="str">
        <f t="shared" si="11"/>
        <v/>
      </c>
      <c r="B64" s="101">
        <f t="shared" si="12"/>
        <v>0</v>
      </c>
      <c r="C64" s="101">
        <f t="shared" si="13"/>
        <v>0</v>
      </c>
      <c r="D64" s="159"/>
      <c r="E64" s="151"/>
      <c r="F64" s="151"/>
      <c r="G64" s="151"/>
      <c r="H64" s="151"/>
      <c r="I64" s="174" t="str">
        <f t="shared" ref="I64" si="27">B11</f>
        <v>ESCRITÓRIO 2</v>
      </c>
      <c r="J64" s="234">
        <f t="shared" si="22"/>
        <v>0</v>
      </c>
      <c r="K64" s="234">
        <f t="shared" si="23"/>
        <v>0</v>
      </c>
      <c r="L64" s="234">
        <f t="shared" si="15"/>
        <v>0</v>
      </c>
      <c r="M64" s="108">
        <v>300</v>
      </c>
      <c r="N64" s="108"/>
      <c r="O64" s="103" t="str">
        <f t="shared" si="16"/>
        <v/>
      </c>
      <c r="P64" s="96">
        <v>0.8</v>
      </c>
      <c r="Q64" s="104">
        <v>3800</v>
      </c>
      <c r="R64" s="104">
        <v>7600</v>
      </c>
      <c r="S64" s="105" t="str">
        <f t="shared" si="17"/>
        <v>0</v>
      </c>
      <c r="T64" s="106">
        <f t="shared" si="25"/>
        <v>0</v>
      </c>
      <c r="U64" s="107"/>
      <c r="V64" s="106">
        <f t="shared" si="18"/>
        <v>0</v>
      </c>
      <c r="W64" s="22"/>
      <c r="X64" s="46"/>
      <c r="Y64" s="101"/>
      <c r="Z64" s="22"/>
      <c r="AA64" s="88"/>
      <c r="AB64" s="87"/>
      <c r="AC64" s="87"/>
      <c r="AD64" s="88"/>
      <c r="AE64" s="110"/>
      <c r="AF64" s="113"/>
      <c r="AG64" s="113"/>
      <c r="AH64" s="113"/>
      <c r="AI64" s="39"/>
    </row>
    <row r="65" spans="1:35" ht="15.75" customHeight="1">
      <c r="A65" s="101" t="str">
        <f t="shared" si="11"/>
        <v/>
      </c>
      <c r="B65" s="101">
        <f t="shared" si="12"/>
        <v>0</v>
      </c>
      <c r="C65" s="101">
        <f t="shared" si="13"/>
        <v>0</v>
      </c>
      <c r="D65" s="159"/>
      <c r="E65" s="151"/>
      <c r="F65" s="151"/>
      <c r="G65" s="151"/>
      <c r="H65" s="151"/>
      <c r="I65" s="174" t="str">
        <f t="shared" ref="I65" si="28">B12</f>
        <v>BANHEIRO FEMININO</v>
      </c>
      <c r="J65" s="234">
        <f t="shared" si="22"/>
        <v>0</v>
      </c>
      <c r="K65" s="234">
        <f t="shared" si="23"/>
        <v>0</v>
      </c>
      <c r="L65" s="234">
        <f t="shared" si="15"/>
        <v>0</v>
      </c>
      <c r="M65" s="108">
        <v>200</v>
      </c>
      <c r="N65" s="108"/>
      <c r="O65" s="103" t="str">
        <f t="shared" si="16"/>
        <v/>
      </c>
      <c r="P65" s="96">
        <v>0.8</v>
      </c>
      <c r="Q65" s="104">
        <v>3800</v>
      </c>
      <c r="R65" s="104">
        <v>7600</v>
      </c>
      <c r="S65" s="105" t="str">
        <f t="shared" si="17"/>
        <v>0</v>
      </c>
      <c r="T65" s="106">
        <f t="shared" si="25"/>
        <v>0</v>
      </c>
      <c r="U65" s="107"/>
      <c r="V65" s="106">
        <f t="shared" si="18"/>
        <v>0</v>
      </c>
      <c r="W65" s="101"/>
      <c r="X65" s="101"/>
      <c r="Y65" s="101"/>
      <c r="Z65" s="46"/>
      <c r="AA65" s="88"/>
      <c r="AB65" s="87"/>
      <c r="AC65" s="87"/>
      <c r="AD65" s="88"/>
      <c r="AE65" s="110"/>
      <c r="AF65" s="113"/>
      <c r="AG65" s="113"/>
      <c r="AH65" s="113"/>
      <c r="AI65" s="39"/>
    </row>
    <row r="66" spans="1:35" ht="15.75" customHeight="1">
      <c r="A66" s="101" t="str">
        <f t="shared" si="11"/>
        <v/>
      </c>
      <c r="B66" s="101">
        <f t="shared" si="12"/>
        <v>0</v>
      </c>
      <c r="C66" s="101">
        <f t="shared" si="13"/>
        <v>0</v>
      </c>
      <c r="D66" s="159"/>
      <c r="E66" s="152"/>
      <c r="F66" s="152"/>
      <c r="G66" s="152"/>
      <c r="H66" s="152"/>
      <c r="I66" s="174" t="str">
        <f t="shared" ref="I66" si="29">B13</f>
        <v>BANHEIRO MASCULINO</v>
      </c>
      <c r="J66" s="234">
        <f t="shared" si="22"/>
        <v>0</v>
      </c>
      <c r="K66" s="234">
        <f t="shared" si="23"/>
        <v>0</v>
      </c>
      <c r="L66" s="234">
        <f t="shared" si="15"/>
        <v>0</v>
      </c>
      <c r="M66" s="108">
        <v>200</v>
      </c>
      <c r="N66" s="108"/>
      <c r="O66" s="103" t="str">
        <f t="shared" si="16"/>
        <v/>
      </c>
      <c r="P66" s="96">
        <v>0.8</v>
      </c>
      <c r="Q66" s="104">
        <v>3800</v>
      </c>
      <c r="R66" s="104">
        <v>7600</v>
      </c>
      <c r="S66" s="105" t="str">
        <f t="shared" si="17"/>
        <v>0</v>
      </c>
      <c r="T66" s="106">
        <f t="shared" si="25"/>
        <v>0</v>
      </c>
      <c r="U66" s="107"/>
      <c r="V66" s="106">
        <f t="shared" si="18"/>
        <v>0</v>
      </c>
      <c r="W66" s="101"/>
      <c r="X66" s="101"/>
      <c r="Y66" s="101"/>
      <c r="Z66" s="46"/>
      <c r="AA66" s="88"/>
      <c r="AB66" s="87"/>
      <c r="AC66" s="87"/>
      <c r="AD66" s="88"/>
      <c r="AE66" s="110"/>
      <c r="AF66" s="113"/>
      <c r="AG66" s="113"/>
      <c r="AH66" s="113"/>
      <c r="AI66" s="39"/>
    </row>
    <row r="67" spans="1:35" ht="15.75" customHeight="1">
      <c r="A67" s="101" t="str">
        <f t="shared" si="11"/>
        <v/>
      </c>
      <c r="B67" s="101">
        <f t="shared" si="12"/>
        <v>0</v>
      </c>
      <c r="C67" s="101">
        <f t="shared" si="13"/>
        <v>0</v>
      </c>
      <c r="D67" s="159"/>
      <c r="E67" s="152"/>
      <c r="F67" s="153"/>
      <c r="G67" s="152"/>
      <c r="H67" s="153"/>
      <c r="I67" s="174" t="str">
        <f t="shared" ref="I67" si="30">B14</f>
        <v xml:space="preserve">BANHEIRO DEFICIENTE </v>
      </c>
      <c r="J67" s="234">
        <f t="shared" si="22"/>
        <v>0</v>
      </c>
      <c r="K67" s="234">
        <f t="shared" si="23"/>
        <v>0</v>
      </c>
      <c r="L67" s="234">
        <f t="shared" si="15"/>
        <v>0</v>
      </c>
      <c r="M67" s="108">
        <v>200</v>
      </c>
      <c r="N67" s="108"/>
      <c r="O67" s="103" t="str">
        <f t="shared" si="16"/>
        <v/>
      </c>
      <c r="P67" s="96">
        <v>0.8</v>
      </c>
      <c r="Q67" s="104">
        <v>3800</v>
      </c>
      <c r="R67" s="104">
        <v>7600</v>
      </c>
      <c r="S67" s="105" t="str">
        <f t="shared" si="17"/>
        <v>0</v>
      </c>
      <c r="T67" s="106">
        <f t="shared" si="25"/>
        <v>0</v>
      </c>
      <c r="U67" s="107"/>
      <c r="V67" s="106">
        <f t="shared" si="18"/>
        <v>0</v>
      </c>
      <c r="W67" s="101"/>
      <c r="X67" s="101"/>
      <c r="Y67" s="101"/>
      <c r="Z67" s="46"/>
      <c r="AA67" s="88"/>
      <c r="AB67" s="87"/>
      <c r="AC67" s="87"/>
      <c r="AD67" s="88"/>
      <c r="AE67" s="110"/>
      <c r="AF67" s="113"/>
      <c r="AG67" s="113"/>
      <c r="AH67" s="113"/>
      <c r="AI67" s="39"/>
    </row>
    <row r="68" spans="1:35" ht="15.75" customHeight="1">
      <c r="A68" s="101" t="str">
        <f t="shared" si="11"/>
        <v/>
      </c>
      <c r="B68" s="101">
        <f t="shared" si="12"/>
        <v>0</v>
      </c>
      <c r="C68" s="101">
        <f t="shared" si="13"/>
        <v>0</v>
      </c>
      <c r="D68" s="159"/>
      <c r="E68" s="152"/>
      <c r="F68" s="152"/>
      <c r="G68" s="152"/>
      <c r="H68" s="152"/>
      <c r="I68" s="174" t="str">
        <f t="shared" ref="I68" si="31">B15</f>
        <v>COZINHA</v>
      </c>
      <c r="J68" s="234">
        <f t="shared" si="22"/>
        <v>0</v>
      </c>
      <c r="K68" s="234">
        <f t="shared" si="23"/>
        <v>0</v>
      </c>
      <c r="L68" s="234">
        <f t="shared" si="15"/>
        <v>0</v>
      </c>
      <c r="M68" s="108">
        <v>200</v>
      </c>
      <c r="N68" s="108"/>
      <c r="O68" s="103" t="str">
        <f t="shared" si="16"/>
        <v/>
      </c>
      <c r="P68" s="96">
        <v>0.8</v>
      </c>
      <c r="Q68" s="104">
        <v>3800</v>
      </c>
      <c r="R68" s="104">
        <v>7600</v>
      </c>
      <c r="S68" s="105" t="str">
        <f t="shared" si="17"/>
        <v>0</v>
      </c>
      <c r="T68" s="106">
        <f t="shared" si="25"/>
        <v>0</v>
      </c>
      <c r="U68" s="107"/>
      <c r="V68" s="106">
        <f t="shared" si="18"/>
        <v>0</v>
      </c>
      <c r="W68" s="101"/>
      <c r="X68" s="101"/>
      <c r="Y68" s="101"/>
      <c r="Z68" s="101"/>
      <c r="AA68" s="88"/>
      <c r="AB68" s="87"/>
      <c r="AC68" s="87"/>
      <c r="AD68" s="88"/>
      <c r="AE68" s="110"/>
      <c r="AF68" s="113"/>
      <c r="AG68" s="113"/>
      <c r="AH68" s="113"/>
      <c r="AI68" s="39"/>
    </row>
    <row r="69" spans="1:35" ht="15.75" customHeight="1">
      <c r="A69" s="101" t="str">
        <f t="shared" si="11"/>
        <v/>
      </c>
      <c r="B69" s="101">
        <f t="shared" si="12"/>
        <v>0</v>
      </c>
      <c r="C69" s="101">
        <f t="shared" si="13"/>
        <v>0</v>
      </c>
      <c r="D69" s="159"/>
      <c r="E69" s="152"/>
      <c r="F69" s="152"/>
      <c r="G69" s="152"/>
      <c r="H69" s="152"/>
      <c r="I69" s="174" t="str">
        <f t="shared" ref="I69" si="32">B16</f>
        <v>CIRCULAÇÃO</v>
      </c>
      <c r="J69" s="234">
        <f t="shared" si="22"/>
        <v>0</v>
      </c>
      <c r="K69" s="234">
        <f t="shared" si="23"/>
        <v>0</v>
      </c>
      <c r="L69" s="234">
        <f t="shared" si="15"/>
        <v>0</v>
      </c>
      <c r="M69" s="108">
        <v>100</v>
      </c>
      <c r="N69" s="108"/>
      <c r="O69" s="103" t="str">
        <f t="shared" si="16"/>
        <v/>
      </c>
      <c r="P69" s="96">
        <v>0.8</v>
      </c>
      <c r="Q69" s="104">
        <v>3800</v>
      </c>
      <c r="R69" s="104">
        <v>7600</v>
      </c>
      <c r="S69" s="105" t="str">
        <f t="shared" si="17"/>
        <v>0</v>
      </c>
      <c r="T69" s="106">
        <f t="shared" si="25"/>
        <v>0</v>
      </c>
      <c r="U69" s="107"/>
      <c r="V69" s="106">
        <f t="shared" si="18"/>
        <v>0</v>
      </c>
      <c r="W69" s="101"/>
      <c r="X69" s="101"/>
      <c r="Y69" s="101"/>
      <c r="Z69" s="101"/>
      <c r="AA69" s="88"/>
      <c r="AB69" s="87"/>
      <c r="AC69" s="87"/>
      <c r="AD69" s="88"/>
      <c r="AE69" s="110"/>
      <c r="AF69" s="113"/>
      <c r="AG69" s="113"/>
      <c r="AH69" s="113"/>
      <c r="AI69" s="39"/>
    </row>
    <row r="70" spans="1:35" ht="15.75" customHeight="1">
      <c r="A70" s="101" t="str">
        <f t="shared" ref="A70" si="33">IFERROR(B70/C70/D70,"")</f>
        <v/>
      </c>
      <c r="B70" s="160" t="s">
        <v>137</v>
      </c>
      <c r="C70" s="101">
        <f t="shared" ref="C70" si="34">J70+K70</f>
        <v>0</v>
      </c>
      <c r="D70" s="155"/>
      <c r="E70" s="22"/>
      <c r="F70" s="22"/>
      <c r="G70" s="155"/>
      <c r="H70" s="22"/>
      <c r="I70" s="101">
        <f>B17</f>
        <v>0</v>
      </c>
      <c r="J70" s="234">
        <f t="shared" si="22"/>
        <v>0</v>
      </c>
      <c r="K70" s="234"/>
      <c r="L70" s="235">
        <f t="shared" si="15"/>
        <v>0</v>
      </c>
      <c r="M70" s="101"/>
      <c r="N70" s="101"/>
      <c r="O70" s="161"/>
      <c r="P70" s="114"/>
      <c r="Q70" s="115"/>
      <c r="R70" s="116"/>
      <c r="S70" s="105"/>
      <c r="T70" s="106">
        <f t="shared" si="25"/>
        <v>0</v>
      </c>
      <c r="U70" s="225"/>
      <c r="V70" s="226">
        <f t="shared" si="18"/>
        <v>0</v>
      </c>
      <c r="W70" s="227"/>
      <c r="X70" s="227"/>
      <c r="Y70" s="227"/>
      <c r="Z70" s="227"/>
      <c r="AA70" s="228"/>
      <c r="AB70" s="229"/>
      <c r="AC70" s="229"/>
      <c r="AD70" s="228"/>
      <c r="AE70" s="230"/>
      <c r="AF70" s="117"/>
      <c r="AG70" s="117"/>
      <c r="AH70" s="117"/>
      <c r="AI70" s="39"/>
    </row>
    <row r="71" spans="1:35" ht="15.75" customHeight="1">
      <c r="A71" s="102"/>
      <c r="B71" s="102"/>
      <c r="C71" s="118"/>
      <c r="D71" s="155"/>
      <c r="E71" s="22"/>
      <c r="F71" s="22"/>
      <c r="G71" s="155"/>
      <c r="H71" s="22"/>
      <c r="I71" s="101">
        <f>B18</f>
        <v>0</v>
      </c>
      <c r="J71" s="236"/>
      <c r="K71" s="237"/>
      <c r="L71" s="237"/>
      <c r="M71" s="102"/>
      <c r="N71" s="102"/>
      <c r="O71" s="102"/>
      <c r="P71" s="119"/>
      <c r="Q71" s="120"/>
      <c r="R71" s="121"/>
      <c r="S71" s="122"/>
      <c r="T71" s="223"/>
      <c r="U71" s="231">
        <f>U58</f>
        <v>0</v>
      </c>
      <c r="V71" s="231">
        <f>SUM(V59:V70)</f>
        <v>0</v>
      </c>
      <c r="W71" s="232"/>
      <c r="X71" s="232"/>
      <c r="Y71" s="232"/>
      <c r="Z71" s="232"/>
      <c r="AA71" s="232"/>
      <c r="AB71" s="233"/>
      <c r="AC71" s="233"/>
      <c r="AD71" s="233"/>
      <c r="AE71" s="233"/>
      <c r="AF71" s="224"/>
      <c r="AG71" s="117"/>
      <c r="AH71" s="117"/>
      <c r="AI71" s="39"/>
    </row>
    <row r="72" spans="1:35" ht="15.75" customHeight="1">
      <c r="A72" s="123"/>
      <c r="B72" s="123"/>
      <c r="C72" s="44"/>
      <c r="D72" s="35"/>
      <c r="E72" s="35"/>
      <c r="F72" s="35"/>
      <c r="G72" s="35"/>
      <c r="H72" s="35"/>
      <c r="I72" s="124"/>
      <c r="J72" s="26"/>
      <c r="K72" s="35"/>
      <c r="L72" s="35"/>
      <c r="M72" s="123"/>
      <c r="N72" s="123"/>
      <c r="O72" s="123"/>
      <c r="P72" s="125"/>
      <c r="Q72" s="125"/>
      <c r="R72" s="123"/>
      <c r="S72" s="126"/>
      <c r="T72" s="126"/>
      <c r="U72" s="123"/>
      <c r="V72" s="218"/>
      <c r="W72" s="218"/>
      <c r="X72" s="202"/>
      <c r="Y72" s="202"/>
      <c r="Z72" s="202"/>
      <c r="AA72" s="202"/>
      <c r="AB72" s="204"/>
      <c r="AC72" s="204"/>
      <c r="AD72" s="204"/>
      <c r="AE72" s="204"/>
      <c r="AF72" s="39"/>
      <c r="AG72" s="39"/>
      <c r="AH72" s="39"/>
      <c r="AI72" s="39"/>
    </row>
    <row r="73" spans="1:35" ht="15.75" customHeight="1">
      <c r="A73" s="123"/>
      <c r="B73" s="123"/>
      <c r="C73" s="44"/>
      <c r="D73" s="35"/>
      <c r="E73" s="35"/>
      <c r="F73" s="35"/>
      <c r="G73" s="35"/>
      <c r="H73" s="35"/>
      <c r="I73" s="124"/>
      <c r="J73" s="26"/>
      <c r="K73" s="35"/>
      <c r="L73" s="35"/>
      <c r="M73" s="123"/>
      <c r="N73" s="123"/>
      <c r="O73" s="123"/>
      <c r="P73" s="201"/>
      <c r="Q73" s="201"/>
      <c r="R73" s="123"/>
      <c r="S73" s="126"/>
      <c r="T73" s="126"/>
      <c r="U73" s="123"/>
      <c r="V73" s="218"/>
      <c r="W73" s="218"/>
      <c r="X73" s="202"/>
      <c r="Y73" s="202"/>
      <c r="Z73" s="202"/>
      <c r="AA73" s="202"/>
      <c r="AB73" s="204"/>
      <c r="AC73" s="204"/>
      <c r="AD73" s="204"/>
      <c r="AE73" s="204"/>
      <c r="AF73" s="39"/>
      <c r="AG73" s="39"/>
      <c r="AH73" s="39"/>
      <c r="AI73" s="39"/>
    </row>
    <row r="74" spans="1:35" ht="15.75" customHeight="1" thickBot="1">
      <c r="A74" s="123"/>
      <c r="B74" s="123"/>
      <c r="C74" s="44"/>
      <c r="D74" s="35"/>
      <c r="E74" s="35"/>
      <c r="F74" s="35"/>
      <c r="G74" s="35"/>
      <c r="H74" s="35"/>
      <c r="I74" s="124"/>
      <c r="J74" s="26"/>
      <c r="K74" s="35"/>
      <c r="L74" s="35"/>
      <c r="M74" s="123"/>
      <c r="N74" s="123"/>
      <c r="O74" s="123"/>
      <c r="P74" s="201"/>
      <c r="Q74" s="201"/>
      <c r="R74" s="123"/>
      <c r="S74" s="126"/>
      <c r="T74" s="126"/>
      <c r="U74" s="123"/>
      <c r="V74" s="218"/>
      <c r="W74" s="218"/>
      <c r="X74" s="202"/>
      <c r="Y74" s="202"/>
      <c r="Z74" s="202"/>
      <c r="AA74" s="202"/>
      <c r="AB74" s="204"/>
      <c r="AC74" s="204"/>
      <c r="AD74" s="204"/>
      <c r="AE74" s="204"/>
      <c r="AF74" s="39"/>
      <c r="AG74" s="39"/>
      <c r="AH74" s="39"/>
      <c r="AI74" s="39"/>
    </row>
    <row r="75" spans="1:35" ht="15.75" customHeight="1">
      <c r="A75" s="123"/>
      <c r="B75" s="41"/>
      <c r="C75" s="196" t="s">
        <v>40</v>
      </c>
      <c r="D75" s="178" t="s">
        <v>39</v>
      </c>
      <c r="E75" s="196" t="s">
        <v>40</v>
      </c>
      <c r="F75" s="196" t="s">
        <v>40</v>
      </c>
      <c r="G75" s="197" t="s">
        <v>39</v>
      </c>
      <c r="H75" s="191" t="s">
        <v>40</v>
      </c>
      <c r="I75" s="190" t="s">
        <v>40</v>
      </c>
      <c r="J75" s="178" t="s">
        <v>39</v>
      </c>
      <c r="K75" s="191" t="s">
        <v>38</v>
      </c>
      <c r="L75" s="175"/>
      <c r="M75" s="176"/>
      <c r="N75" s="51"/>
      <c r="O75" s="123"/>
      <c r="P75" s="201"/>
      <c r="Q75" s="201"/>
      <c r="R75" s="123"/>
      <c r="S75" s="126"/>
      <c r="T75" s="126"/>
      <c r="U75" s="123"/>
      <c r="V75" s="218"/>
      <c r="W75" s="218"/>
      <c r="X75" s="202"/>
      <c r="Y75" s="202"/>
      <c r="Z75" s="202"/>
      <c r="AA75" s="202"/>
      <c r="AB75" s="204"/>
      <c r="AC75" s="204"/>
      <c r="AD75" s="204"/>
      <c r="AE75" s="204"/>
      <c r="AF75" s="39"/>
      <c r="AG75" s="39"/>
      <c r="AH75" s="39"/>
      <c r="AI75" s="39"/>
    </row>
    <row r="76" spans="1:35" ht="15.75" customHeight="1" thickBot="1">
      <c r="A76" s="123"/>
      <c r="B76" s="41"/>
      <c r="C76" s="192" t="s">
        <v>41</v>
      </c>
      <c r="D76" s="193" t="s">
        <v>42</v>
      </c>
      <c r="E76" s="195" t="s">
        <v>43</v>
      </c>
      <c r="F76" s="195" t="s">
        <v>43</v>
      </c>
      <c r="G76" s="198" t="s">
        <v>44</v>
      </c>
      <c r="H76" s="195" t="s">
        <v>43</v>
      </c>
      <c r="I76" s="195" t="s">
        <v>41</v>
      </c>
      <c r="J76" s="193" t="s">
        <v>45</v>
      </c>
      <c r="K76" s="194" t="s">
        <v>43</v>
      </c>
      <c r="L76" s="175"/>
      <c r="M76" s="175"/>
      <c r="N76" s="63"/>
      <c r="O76" s="123"/>
      <c r="P76" s="201"/>
      <c r="Q76" s="201"/>
      <c r="R76" s="123"/>
      <c r="S76" s="126"/>
      <c r="T76" s="126"/>
      <c r="U76" s="123"/>
      <c r="V76" s="218"/>
      <c r="W76" s="218"/>
      <c r="X76" s="202"/>
      <c r="Y76" s="202"/>
      <c r="Z76" s="202"/>
      <c r="AA76" s="202"/>
      <c r="AB76" s="204"/>
      <c r="AC76" s="204"/>
      <c r="AD76" s="204"/>
      <c r="AE76" s="204"/>
      <c r="AF76" s="39"/>
      <c r="AG76" s="39"/>
      <c r="AH76" s="39"/>
      <c r="AI76" s="39"/>
    </row>
    <row r="77" spans="1:35" ht="15.75" customHeight="1">
      <c r="A77" s="123"/>
      <c r="B77" s="41"/>
      <c r="C77" s="187"/>
      <c r="D77" s="188"/>
      <c r="E77" s="189"/>
      <c r="F77" s="187"/>
      <c r="G77" s="188"/>
      <c r="H77" s="189"/>
      <c r="I77" s="187"/>
      <c r="J77" s="188"/>
      <c r="K77" s="189"/>
      <c r="L77" s="177"/>
      <c r="M77" s="171"/>
      <c r="N77" s="29"/>
      <c r="O77" s="123"/>
      <c r="P77" s="201"/>
      <c r="Q77" s="201"/>
      <c r="R77" s="123"/>
      <c r="S77" s="126"/>
      <c r="T77" s="126"/>
      <c r="U77" s="123"/>
      <c r="V77" s="218"/>
      <c r="W77" s="218"/>
      <c r="X77" s="202"/>
      <c r="Y77" s="202"/>
      <c r="Z77" s="202"/>
      <c r="AA77" s="202"/>
      <c r="AB77" s="204"/>
      <c r="AC77" s="204"/>
      <c r="AD77" s="204"/>
      <c r="AE77" s="204"/>
      <c r="AF77" s="39"/>
      <c r="AG77" s="39"/>
      <c r="AH77" s="39"/>
      <c r="AI77" s="39"/>
    </row>
    <row r="78" spans="1:35" ht="15.75" customHeight="1">
      <c r="A78" s="123"/>
      <c r="B78" s="41"/>
      <c r="C78" s="181"/>
      <c r="D78" s="163"/>
      <c r="E78" s="182"/>
      <c r="F78" s="181"/>
      <c r="G78" s="163"/>
      <c r="H78" s="182"/>
      <c r="I78" s="181"/>
      <c r="J78" s="163"/>
      <c r="K78" s="182"/>
      <c r="L78" s="177"/>
      <c r="M78" s="171"/>
      <c r="N78" s="29"/>
      <c r="O78" s="123"/>
      <c r="P78" s="201"/>
      <c r="Q78" s="201"/>
      <c r="R78" s="123"/>
      <c r="S78" s="126"/>
      <c r="T78" s="126"/>
      <c r="U78" s="123"/>
      <c r="V78" s="218"/>
      <c r="W78" s="218"/>
      <c r="X78" s="202"/>
      <c r="Y78" s="202"/>
      <c r="Z78" s="202"/>
      <c r="AA78" s="202"/>
      <c r="AB78" s="204"/>
      <c r="AC78" s="204"/>
      <c r="AD78" s="204"/>
      <c r="AE78" s="204"/>
      <c r="AF78" s="39"/>
      <c r="AG78" s="39"/>
      <c r="AH78" s="39"/>
      <c r="AI78" s="39"/>
    </row>
    <row r="79" spans="1:35" ht="15.75" customHeight="1">
      <c r="A79" s="123"/>
      <c r="B79" s="41"/>
      <c r="C79" s="179"/>
      <c r="D79" s="173"/>
      <c r="E79" s="180"/>
      <c r="F79" s="179"/>
      <c r="G79" s="173"/>
      <c r="H79" s="180"/>
      <c r="I79" s="179"/>
      <c r="J79" s="173"/>
      <c r="K79" s="180"/>
      <c r="L79" s="177"/>
      <c r="M79" s="171"/>
      <c r="N79" s="29"/>
      <c r="O79" s="123"/>
      <c r="P79" s="201"/>
      <c r="Q79" s="201"/>
      <c r="R79" s="123"/>
      <c r="S79" s="126"/>
      <c r="T79" s="126"/>
      <c r="U79" s="123"/>
      <c r="V79" s="218"/>
      <c r="W79" s="218"/>
      <c r="X79" s="202"/>
      <c r="Y79" s="202"/>
      <c r="Z79" s="202"/>
      <c r="AA79" s="202"/>
      <c r="AB79" s="204"/>
      <c r="AC79" s="204"/>
      <c r="AD79" s="204"/>
      <c r="AE79" s="204"/>
      <c r="AF79" s="39"/>
      <c r="AG79" s="39"/>
      <c r="AH79" s="39"/>
      <c r="AI79" s="39"/>
    </row>
    <row r="80" spans="1:35" ht="15.75" customHeight="1">
      <c r="A80" s="123"/>
      <c r="B80" s="41"/>
      <c r="C80" s="181"/>
      <c r="D80" s="163"/>
      <c r="E80" s="182"/>
      <c r="F80" s="181"/>
      <c r="G80" s="163"/>
      <c r="H80" s="182"/>
      <c r="I80" s="181"/>
      <c r="J80" s="163"/>
      <c r="K80" s="182"/>
      <c r="L80" s="177"/>
      <c r="M80" s="171"/>
      <c r="N80" s="29"/>
      <c r="O80" s="123"/>
      <c r="P80" s="201"/>
      <c r="Q80" s="201"/>
      <c r="R80" s="123"/>
      <c r="S80" s="126"/>
      <c r="T80" s="126"/>
      <c r="U80" s="123"/>
      <c r="V80" s="218"/>
      <c r="W80" s="218"/>
      <c r="X80" s="202"/>
      <c r="Y80" s="202"/>
      <c r="Z80" s="202"/>
      <c r="AA80" s="202"/>
      <c r="AB80" s="204"/>
      <c r="AC80" s="204"/>
      <c r="AD80" s="204"/>
      <c r="AE80" s="204"/>
      <c r="AF80" s="39"/>
      <c r="AG80" s="39"/>
      <c r="AH80" s="39"/>
      <c r="AI80" s="39"/>
    </row>
    <row r="81" spans="1:35" ht="15.75" customHeight="1">
      <c r="A81" s="123"/>
      <c r="B81" s="41"/>
      <c r="C81" s="179"/>
      <c r="D81" s="173"/>
      <c r="E81" s="180"/>
      <c r="F81" s="179"/>
      <c r="G81" s="173"/>
      <c r="H81" s="180"/>
      <c r="I81" s="179"/>
      <c r="J81" s="173"/>
      <c r="K81" s="180"/>
      <c r="L81" s="177"/>
      <c r="M81" s="171"/>
      <c r="N81" s="29"/>
      <c r="O81" s="123"/>
      <c r="P81" s="201"/>
      <c r="Q81" s="201"/>
      <c r="R81" s="123"/>
      <c r="S81" s="126"/>
      <c r="T81" s="126"/>
      <c r="U81" s="123"/>
      <c r="V81" s="218"/>
      <c r="W81" s="218"/>
      <c r="X81" s="202"/>
      <c r="Y81" s="202"/>
      <c r="Z81" s="202"/>
      <c r="AA81" s="202"/>
      <c r="AB81" s="204"/>
      <c r="AC81" s="204"/>
      <c r="AD81" s="204"/>
      <c r="AE81" s="204"/>
      <c r="AF81" s="39"/>
      <c r="AG81" s="39"/>
      <c r="AH81" s="39"/>
      <c r="AI81" s="39"/>
    </row>
    <row r="82" spans="1:35" ht="15.75" customHeight="1">
      <c r="A82" s="123"/>
      <c r="B82" s="41"/>
      <c r="C82" s="181"/>
      <c r="D82" s="163"/>
      <c r="E82" s="182"/>
      <c r="F82" s="181"/>
      <c r="G82" s="163"/>
      <c r="H82" s="182"/>
      <c r="I82" s="181"/>
      <c r="J82" s="163"/>
      <c r="K82" s="182"/>
      <c r="L82" s="177"/>
      <c r="M82" s="171"/>
      <c r="N82" s="29"/>
      <c r="O82" s="123"/>
      <c r="P82" s="201"/>
      <c r="Q82" s="201"/>
      <c r="R82" s="123"/>
      <c r="S82" s="126"/>
      <c r="T82" s="126"/>
      <c r="U82" s="123"/>
      <c r="V82" s="218"/>
      <c r="W82" s="218"/>
      <c r="X82" s="202"/>
      <c r="Y82" s="202"/>
      <c r="Z82" s="202"/>
      <c r="AA82" s="202"/>
      <c r="AB82" s="204"/>
      <c r="AC82" s="204"/>
      <c r="AD82" s="204"/>
      <c r="AE82" s="204"/>
      <c r="AF82" s="39"/>
      <c r="AG82" s="39"/>
      <c r="AH82" s="39"/>
      <c r="AI82" s="39"/>
    </row>
    <row r="83" spans="1:35" ht="15.75" customHeight="1">
      <c r="A83" s="123"/>
      <c r="B83" s="41"/>
      <c r="C83" s="179"/>
      <c r="D83" s="173"/>
      <c r="E83" s="180"/>
      <c r="F83" s="179"/>
      <c r="G83" s="173"/>
      <c r="H83" s="180"/>
      <c r="I83" s="179"/>
      <c r="J83" s="173"/>
      <c r="K83" s="180"/>
      <c r="L83" s="177"/>
      <c r="M83" s="171"/>
      <c r="N83" s="29"/>
      <c r="O83" s="123"/>
      <c r="P83" s="201"/>
      <c r="Q83" s="201"/>
      <c r="R83" s="123"/>
      <c r="S83" s="126"/>
      <c r="T83" s="126"/>
      <c r="U83" s="123"/>
      <c r="V83" s="218"/>
      <c r="W83" s="218"/>
      <c r="X83" s="202"/>
      <c r="Y83" s="202"/>
      <c r="Z83" s="202"/>
      <c r="AA83" s="202"/>
      <c r="AB83" s="204"/>
      <c r="AC83" s="204"/>
      <c r="AD83" s="204"/>
      <c r="AE83" s="204"/>
      <c r="AF83" s="39"/>
      <c r="AG83" s="39"/>
      <c r="AH83" s="39"/>
      <c r="AI83" s="39"/>
    </row>
    <row r="84" spans="1:35" ht="15.75" customHeight="1">
      <c r="A84" s="123"/>
      <c r="B84" s="41"/>
      <c r="C84" s="181"/>
      <c r="D84" s="163"/>
      <c r="E84" s="182"/>
      <c r="F84" s="181"/>
      <c r="G84" s="163"/>
      <c r="H84" s="182"/>
      <c r="I84" s="181"/>
      <c r="J84" s="163"/>
      <c r="K84" s="182"/>
      <c r="L84" s="177"/>
      <c r="M84" s="171"/>
      <c r="N84" s="29"/>
      <c r="O84" s="123"/>
      <c r="P84" s="201"/>
      <c r="Q84" s="201"/>
      <c r="R84" s="123"/>
      <c r="S84" s="126"/>
      <c r="T84" s="126"/>
      <c r="U84" s="123"/>
      <c r="V84" s="218"/>
      <c r="W84" s="218"/>
      <c r="X84" s="202"/>
      <c r="Y84" s="202"/>
      <c r="Z84" s="202"/>
      <c r="AA84" s="202"/>
      <c r="AB84" s="204"/>
      <c r="AC84" s="204"/>
      <c r="AD84" s="204"/>
      <c r="AE84" s="204"/>
      <c r="AF84" s="39"/>
      <c r="AG84" s="39"/>
      <c r="AH84" s="39"/>
      <c r="AI84" s="39"/>
    </row>
    <row r="85" spans="1:35" ht="15.75" customHeight="1">
      <c r="A85" s="123"/>
      <c r="B85" s="41"/>
      <c r="C85" s="179"/>
      <c r="D85" s="173"/>
      <c r="E85" s="180"/>
      <c r="F85" s="179"/>
      <c r="G85" s="173"/>
      <c r="H85" s="180"/>
      <c r="I85" s="179"/>
      <c r="J85" s="173"/>
      <c r="K85" s="180"/>
      <c r="L85" s="170"/>
      <c r="M85" s="171"/>
      <c r="N85" s="29"/>
      <c r="O85" s="123"/>
      <c r="P85" s="201"/>
      <c r="Q85" s="201"/>
      <c r="R85" s="123"/>
      <c r="S85" s="126"/>
      <c r="T85" s="126"/>
      <c r="U85" s="123"/>
      <c r="V85" s="218"/>
      <c r="W85" s="218"/>
      <c r="X85" s="202"/>
      <c r="Y85" s="202"/>
      <c r="Z85" s="202"/>
      <c r="AA85" s="202"/>
      <c r="AB85" s="204"/>
      <c r="AC85" s="204"/>
      <c r="AD85" s="204"/>
      <c r="AE85" s="204"/>
      <c r="AF85" s="39"/>
      <c r="AG85" s="39"/>
      <c r="AH85" s="39"/>
      <c r="AI85" s="39"/>
    </row>
    <row r="86" spans="1:35" ht="15.75" customHeight="1">
      <c r="A86" s="123"/>
      <c r="B86" s="41"/>
      <c r="C86" s="181"/>
      <c r="D86" s="163"/>
      <c r="E86" s="182"/>
      <c r="F86" s="181"/>
      <c r="G86" s="163"/>
      <c r="H86" s="182"/>
      <c r="I86" s="181"/>
      <c r="J86" s="163"/>
      <c r="K86" s="182"/>
      <c r="L86" s="170"/>
      <c r="M86" s="171"/>
      <c r="N86" s="29"/>
      <c r="O86" s="123"/>
      <c r="P86" s="201"/>
      <c r="Q86" s="201"/>
      <c r="R86" s="123"/>
      <c r="S86" s="126"/>
      <c r="T86" s="126"/>
      <c r="U86" s="123"/>
      <c r="V86" s="218"/>
      <c r="W86" s="218"/>
      <c r="X86" s="202"/>
      <c r="Y86" s="202"/>
      <c r="Z86" s="202"/>
      <c r="AA86" s="202"/>
      <c r="AB86" s="204"/>
      <c r="AC86" s="204"/>
      <c r="AD86" s="204"/>
      <c r="AE86" s="204"/>
      <c r="AF86" s="39"/>
      <c r="AG86" s="39"/>
      <c r="AH86" s="39"/>
      <c r="AI86" s="39"/>
    </row>
    <row r="87" spans="1:35" ht="15.75" customHeight="1">
      <c r="A87" s="123"/>
      <c r="B87" s="41"/>
      <c r="C87" s="179"/>
      <c r="D87" s="173"/>
      <c r="E87" s="180"/>
      <c r="F87" s="179"/>
      <c r="G87" s="173"/>
      <c r="H87" s="180"/>
      <c r="I87" s="179"/>
      <c r="J87" s="173"/>
      <c r="K87" s="180"/>
      <c r="L87" s="170"/>
      <c r="M87" s="171"/>
      <c r="N87" s="29"/>
      <c r="O87" s="123"/>
      <c r="P87" s="201"/>
      <c r="Q87" s="201"/>
      <c r="R87" s="123"/>
      <c r="S87" s="126"/>
      <c r="T87" s="126"/>
      <c r="U87" s="123"/>
      <c r="V87" s="218"/>
      <c r="W87" s="218"/>
      <c r="X87" s="202"/>
      <c r="Y87" s="202"/>
      <c r="Z87" s="202"/>
      <c r="AA87" s="202"/>
      <c r="AB87" s="204"/>
      <c r="AC87" s="204"/>
      <c r="AD87" s="204"/>
      <c r="AE87" s="204"/>
      <c r="AF87" s="39"/>
      <c r="AG87" s="39"/>
      <c r="AH87" s="39"/>
      <c r="AI87" s="39"/>
    </row>
    <row r="88" spans="1:35" ht="15.75" customHeight="1">
      <c r="A88" s="123"/>
      <c r="B88" s="41"/>
      <c r="C88" s="181"/>
      <c r="D88" s="163"/>
      <c r="E88" s="182"/>
      <c r="F88" s="181"/>
      <c r="G88" s="163"/>
      <c r="H88" s="182"/>
      <c r="I88" s="181"/>
      <c r="J88" s="163"/>
      <c r="K88" s="182"/>
      <c r="L88" s="170"/>
      <c r="M88" s="171"/>
      <c r="N88" s="29"/>
      <c r="O88" s="123"/>
      <c r="P88" s="201"/>
      <c r="Q88" s="201"/>
      <c r="R88" s="123"/>
      <c r="S88" s="126"/>
      <c r="T88" s="126"/>
      <c r="U88" s="123"/>
      <c r="V88" s="218"/>
      <c r="W88" s="218"/>
      <c r="X88" s="202"/>
      <c r="Y88" s="202"/>
      <c r="Z88" s="202"/>
      <c r="AA88" s="202"/>
      <c r="AB88" s="204"/>
      <c r="AC88" s="204"/>
      <c r="AD88" s="204"/>
      <c r="AE88" s="204"/>
      <c r="AF88" s="39"/>
      <c r="AG88" s="39"/>
      <c r="AH88" s="39"/>
      <c r="AI88" s="39"/>
    </row>
    <row r="89" spans="1:35" ht="15.75" customHeight="1">
      <c r="A89" s="123"/>
      <c r="B89" s="41"/>
      <c r="C89" s="179"/>
      <c r="D89" s="173"/>
      <c r="E89" s="180"/>
      <c r="F89" s="179"/>
      <c r="G89" s="173"/>
      <c r="H89" s="180"/>
      <c r="I89" s="179"/>
      <c r="J89" s="173"/>
      <c r="K89" s="180"/>
      <c r="L89" s="170"/>
      <c r="M89" s="171"/>
      <c r="N89" s="29"/>
      <c r="O89" s="123"/>
      <c r="P89" s="201"/>
      <c r="Q89" s="201"/>
      <c r="R89" s="123"/>
      <c r="S89" s="126"/>
      <c r="T89" s="126"/>
      <c r="U89" s="123"/>
      <c r="V89" s="218"/>
      <c r="W89" s="218"/>
      <c r="X89" s="202"/>
      <c r="Y89" s="202"/>
      <c r="Z89" s="202"/>
      <c r="AA89" s="202"/>
      <c r="AB89" s="204"/>
      <c r="AC89" s="204"/>
      <c r="AD89" s="204"/>
      <c r="AE89" s="204"/>
      <c r="AF89" s="39"/>
      <c r="AG89" s="39"/>
      <c r="AH89" s="39"/>
      <c r="AI89" s="39"/>
    </row>
    <row r="90" spans="1:35" ht="15.75" customHeight="1">
      <c r="A90" s="123"/>
      <c r="B90" s="41"/>
      <c r="C90" s="181"/>
      <c r="D90" s="163"/>
      <c r="E90" s="182"/>
      <c r="F90" s="181"/>
      <c r="G90" s="163"/>
      <c r="H90" s="182"/>
      <c r="I90" s="181"/>
      <c r="J90" s="163"/>
      <c r="K90" s="182"/>
      <c r="L90" s="170"/>
      <c r="M90" s="171"/>
      <c r="N90" s="29"/>
      <c r="O90" s="123"/>
      <c r="P90" s="201"/>
      <c r="Q90" s="201"/>
      <c r="R90" s="123"/>
      <c r="S90" s="126"/>
      <c r="T90" s="126"/>
      <c r="U90" s="123"/>
      <c r="V90" s="218"/>
      <c r="W90" s="218"/>
      <c r="X90" s="202"/>
      <c r="Y90" s="202"/>
      <c r="Z90" s="202"/>
      <c r="AA90" s="202"/>
      <c r="AB90" s="204"/>
      <c r="AC90" s="204"/>
      <c r="AD90" s="204"/>
      <c r="AE90" s="204"/>
      <c r="AF90" s="39"/>
      <c r="AG90" s="39"/>
      <c r="AH90" s="39"/>
      <c r="AI90" s="39"/>
    </row>
    <row r="91" spans="1:35" ht="15.75" customHeight="1">
      <c r="A91" s="123"/>
      <c r="B91" s="41"/>
      <c r="C91" s="179"/>
      <c r="D91" s="173"/>
      <c r="E91" s="180"/>
      <c r="F91" s="179"/>
      <c r="G91" s="173"/>
      <c r="H91" s="180"/>
      <c r="I91" s="179"/>
      <c r="J91" s="173"/>
      <c r="K91" s="180"/>
      <c r="L91" s="170"/>
      <c r="M91" s="171"/>
      <c r="N91" s="29"/>
      <c r="O91" s="123"/>
      <c r="P91" s="201"/>
      <c r="Q91" s="201"/>
      <c r="R91" s="123"/>
      <c r="S91" s="126"/>
      <c r="T91" s="126"/>
      <c r="U91" s="123"/>
      <c r="V91" s="218"/>
      <c r="W91" s="218"/>
      <c r="X91" s="202"/>
      <c r="Y91" s="202"/>
      <c r="Z91" s="202"/>
      <c r="AA91" s="202"/>
      <c r="AB91" s="204"/>
      <c r="AC91" s="204"/>
      <c r="AD91" s="204"/>
      <c r="AE91" s="204"/>
      <c r="AF91" s="39"/>
      <c r="AG91" s="39"/>
      <c r="AH91" s="39"/>
      <c r="AI91" s="39"/>
    </row>
    <row r="92" spans="1:35" ht="15.75" customHeight="1">
      <c r="A92" s="123"/>
      <c r="B92" s="41"/>
      <c r="C92" s="181"/>
      <c r="D92" s="163"/>
      <c r="E92" s="182"/>
      <c r="F92" s="181"/>
      <c r="G92" s="163"/>
      <c r="H92" s="182"/>
      <c r="I92" s="181"/>
      <c r="J92" s="163"/>
      <c r="K92" s="182"/>
      <c r="L92" s="170"/>
      <c r="M92" s="171"/>
      <c r="N92" s="29"/>
      <c r="O92" s="123"/>
      <c r="P92" s="201"/>
      <c r="Q92" s="201"/>
      <c r="R92" s="123"/>
      <c r="S92" s="126"/>
      <c r="T92" s="126"/>
      <c r="U92" s="123"/>
      <c r="V92" s="218"/>
      <c r="W92" s="218"/>
      <c r="X92" s="202"/>
      <c r="Y92" s="202"/>
      <c r="Z92" s="202"/>
      <c r="AA92" s="202"/>
      <c r="AB92" s="204"/>
      <c r="AC92" s="204"/>
      <c r="AD92" s="204"/>
      <c r="AE92" s="204"/>
      <c r="AF92" s="39"/>
      <c r="AG92" s="39"/>
      <c r="AH92" s="39"/>
      <c r="AI92" s="39"/>
    </row>
    <row r="93" spans="1:35" ht="15.75" customHeight="1">
      <c r="A93" s="123"/>
      <c r="B93" s="41"/>
      <c r="C93" s="179"/>
      <c r="D93" s="173"/>
      <c r="E93" s="180"/>
      <c r="F93" s="179"/>
      <c r="G93" s="173"/>
      <c r="H93" s="180"/>
      <c r="I93" s="179"/>
      <c r="J93" s="173"/>
      <c r="K93" s="180"/>
      <c r="L93" s="170"/>
      <c r="M93" s="171"/>
      <c r="N93" s="29"/>
      <c r="O93" s="123"/>
      <c r="P93" s="201"/>
      <c r="Q93" s="201"/>
      <c r="R93" s="123"/>
      <c r="S93" s="126"/>
      <c r="T93" s="126"/>
      <c r="U93" s="123"/>
      <c r="V93" s="218"/>
      <c r="W93" s="218"/>
      <c r="X93" s="202"/>
      <c r="Y93" s="202"/>
      <c r="Z93" s="202"/>
      <c r="AA93" s="202"/>
      <c r="AB93" s="204"/>
      <c r="AC93" s="204"/>
      <c r="AD93" s="204"/>
      <c r="AE93" s="204"/>
      <c r="AF93" s="39"/>
      <c r="AG93" s="39"/>
      <c r="AH93" s="39"/>
      <c r="AI93" s="39"/>
    </row>
    <row r="94" spans="1:35" ht="15.75" customHeight="1">
      <c r="A94" s="123"/>
      <c r="B94" s="41"/>
      <c r="C94" s="181"/>
      <c r="D94" s="162"/>
      <c r="E94" s="182"/>
      <c r="F94" s="181"/>
      <c r="G94" s="162"/>
      <c r="H94" s="182"/>
      <c r="I94" s="181"/>
      <c r="J94" s="162"/>
      <c r="K94" s="182"/>
      <c r="L94" s="170"/>
      <c r="M94" s="171"/>
      <c r="N94" s="29"/>
      <c r="O94" s="123"/>
      <c r="P94" s="201"/>
      <c r="Q94" s="201"/>
      <c r="R94" s="123"/>
      <c r="S94" s="126"/>
      <c r="T94" s="126"/>
      <c r="U94" s="123"/>
      <c r="V94" s="218"/>
      <c r="W94" s="218"/>
      <c r="X94" s="202"/>
      <c r="Y94" s="202"/>
      <c r="Z94" s="202"/>
      <c r="AA94" s="202"/>
      <c r="AB94" s="204"/>
      <c r="AC94" s="204"/>
      <c r="AD94" s="204"/>
      <c r="AE94" s="204"/>
      <c r="AF94" s="39"/>
      <c r="AG94" s="39"/>
      <c r="AH94" s="39"/>
      <c r="AI94" s="39"/>
    </row>
    <row r="95" spans="1:35" ht="15.75" customHeight="1">
      <c r="A95" s="39"/>
      <c r="B95" s="41"/>
      <c r="C95" s="179"/>
      <c r="D95" s="173"/>
      <c r="E95" s="180"/>
      <c r="F95" s="179"/>
      <c r="G95" s="173"/>
      <c r="H95" s="180"/>
      <c r="I95" s="179"/>
      <c r="J95" s="173"/>
      <c r="K95" s="180"/>
      <c r="L95" s="170"/>
      <c r="M95" s="171"/>
      <c r="N95" s="29"/>
      <c r="O95" s="207"/>
      <c r="P95" s="207"/>
      <c r="Q95" s="127"/>
      <c r="R95" s="127"/>
      <c r="S95" s="127"/>
      <c r="V95" s="219"/>
      <c r="W95" s="219"/>
      <c r="X95" s="220"/>
      <c r="Y95" s="204"/>
      <c r="Z95" s="204"/>
      <c r="AA95" s="204"/>
      <c r="AB95" s="204"/>
      <c r="AC95" s="204"/>
      <c r="AD95" s="204"/>
      <c r="AE95" s="204"/>
      <c r="AF95" s="39"/>
      <c r="AG95" s="39"/>
      <c r="AH95" s="39"/>
      <c r="AI95" s="39"/>
    </row>
    <row r="96" spans="1:35" ht="15.75" customHeight="1">
      <c r="B96" s="41"/>
      <c r="C96" s="181"/>
      <c r="D96" s="163"/>
      <c r="E96" s="182"/>
      <c r="F96" s="181"/>
      <c r="G96" s="163"/>
      <c r="H96" s="182"/>
      <c r="I96" s="181"/>
      <c r="J96" s="163"/>
      <c r="K96" s="182"/>
      <c r="L96" s="170"/>
      <c r="M96" s="171"/>
      <c r="N96" s="29"/>
      <c r="O96" s="209"/>
      <c r="P96" s="206"/>
      <c r="Q96" s="130"/>
      <c r="R96" s="127"/>
      <c r="S96" s="127"/>
      <c r="U96" s="39"/>
      <c r="V96" s="221"/>
      <c r="W96" s="222"/>
      <c r="X96" s="222"/>
      <c r="Y96" s="204"/>
      <c r="Z96" s="204"/>
      <c r="AA96" s="205"/>
      <c r="AB96" s="205"/>
      <c r="AC96" s="205"/>
      <c r="AD96" s="205"/>
      <c r="AE96" s="205"/>
    </row>
    <row r="97" spans="1:31" ht="15.75" customHeight="1">
      <c r="B97" s="41"/>
      <c r="C97" s="179"/>
      <c r="D97" s="173"/>
      <c r="E97" s="180"/>
      <c r="F97" s="179"/>
      <c r="G97" s="173"/>
      <c r="H97" s="180"/>
      <c r="I97" s="179"/>
      <c r="J97" s="173"/>
      <c r="K97" s="180"/>
      <c r="L97" s="170"/>
      <c r="M97" s="171"/>
      <c r="N97" s="29"/>
      <c r="O97" s="209"/>
      <c r="P97" s="209"/>
      <c r="Q97" s="131"/>
      <c r="S97" s="51"/>
      <c r="T97" s="39"/>
      <c r="U97" s="29"/>
      <c r="V97" s="203"/>
      <c r="W97" s="222"/>
      <c r="X97" s="222"/>
      <c r="Y97" s="204"/>
      <c r="Z97" s="204"/>
      <c r="AA97" s="205"/>
      <c r="AB97" s="205"/>
      <c r="AC97" s="205"/>
      <c r="AD97" s="205"/>
      <c r="AE97" s="205"/>
    </row>
    <row r="98" spans="1:31" ht="15.75" customHeight="1">
      <c r="B98" s="41"/>
      <c r="C98" s="181"/>
      <c r="D98" s="163"/>
      <c r="E98" s="182"/>
      <c r="F98" s="181"/>
      <c r="G98" s="163"/>
      <c r="H98" s="182"/>
      <c r="I98" s="181"/>
      <c r="J98" s="163"/>
      <c r="K98" s="182"/>
      <c r="L98" s="170"/>
      <c r="M98" s="171"/>
      <c r="N98" s="29"/>
      <c r="O98" s="177"/>
      <c r="P98" s="164"/>
      <c r="Q98" s="132"/>
      <c r="S98" s="63"/>
      <c r="T98" s="39"/>
      <c r="U98" s="29"/>
      <c r="V98" s="130"/>
      <c r="W98" s="131"/>
      <c r="X98" s="131"/>
      <c r="Y98" s="130"/>
    </row>
    <row r="99" spans="1:31" ht="15.75" customHeight="1">
      <c r="B99" s="41"/>
      <c r="C99" s="199"/>
      <c r="D99" s="173"/>
      <c r="E99" s="199"/>
      <c r="F99" s="199"/>
      <c r="G99" s="173"/>
      <c r="H99" s="200"/>
      <c r="I99" s="199"/>
      <c r="J99" s="173"/>
      <c r="K99" s="199"/>
      <c r="L99" s="170"/>
      <c r="M99" s="171"/>
      <c r="N99" s="29"/>
      <c r="O99" s="177"/>
      <c r="P99" s="164"/>
      <c r="Q99" s="132"/>
      <c r="S99" s="29"/>
      <c r="T99" s="39"/>
      <c r="U99" s="29"/>
      <c r="V99" s="133"/>
      <c r="W99" s="29"/>
      <c r="X99" s="29"/>
      <c r="Y99" s="130"/>
    </row>
    <row r="100" spans="1:31" ht="15.75" customHeight="1">
      <c r="B100" s="41"/>
      <c r="C100" s="181"/>
      <c r="D100" s="163"/>
      <c r="E100" s="182"/>
      <c r="F100" s="181"/>
      <c r="G100" s="163"/>
      <c r="H100" s="182"/>
      <c r="I100" s="181"/>
      <c r="J100" s="163"/>
      <c r="K100" s="182"/>
      <c r="L100" s="170"/>
      <c r="M100" s="171"/>
      <c r="N100" s="29"/>
      <c r="O100" s="177"/>
      <c r="P100" s="164"/>
      <c r="Q100" s="132"/>
      <c r="S100" s="29"/>
      <c r="T100" s="39"/>
      <c r="U100" s="29"/>
      <c r="V100" s="29"/>
      <c r="W100" s="29"/>
      <c r="X100" s="29"/>
      <c r="Y100" s="130"/>
    </row>
    <row r="101" spans="1:31" ht="15.75" customHeight="1" thickBot="1">
      <c r="B101" s="41"/>
      <c r="C101" s="199"/>
      <c r="D101" s="173"/>
      <c r="E101" s="199"/>
      <c r="F101" s="199"/>
      <c r="G101" s="173"/>
      <c r="H101" s="200"/>
      <c r="I101" s="199"/>
      <c r="J101" s="173"/>
      <c r="K101" s="199"/>
      <c r="L101" s="170"/>
      <c r="M101" s="171"/>
      <c r="N101" s="29"/>
      <c r="O101" s="177"/>
      <c r="P101" s="164"/>
      <c r="Q101" s="29"/>
      <c r="S101" s="29"/>
      <c r="T101" s="39"/>
      <c r="U101" s="29"/>
      <c r="V101" s="29"/>
      <c r="W101" s="29"/>
      <c r="X101" s="29"/>
      <c r="Y101" s="130"/>
    </row>
    <row r="102" spans="1:31" ht="15.75" customHeight="1" thickBot="1">
      <c r="B102" s="41"/>
      <c r="C102" s="183"/>
      <c r="D102" s="184" t="s">
        <v>46</v>
      </c>
      <c r="E102" s="185"/>
      <c r="F102" s="185"/>
      <c r="G102" s="186" t="s">
        <v>47</v>
      </c>
      <c r="H102" s="185"/>
      <c r="I102" s="185"/>
      <c r="J102" s="186" t="s">
        <v>48</v>
      </c>
      <c r="K102" s="185"/>
      <c r="L102" s="29"/>
      <c r="M102" s="29"/>
      <c r="N102" s="29"/>
      <c r="O102" s="177"/>
      <c r="P102" s="164"/>
      <c r="Q102" s="29"/>
      <c r="S102" s="29"/>
      <c r="T102" s="39"/>
      <c r="U102" s="29"/>
      <c r="V102" s="133"/>
      <c r="W102" s="29"/>
      <c r="X102" s="29"/>
      <c r="Y102" s="130"/>
    </row>
    <row r="103" spans="1:31" ht="15.75" customHeight="1" thickBot="1">
      <c r="B103" s="41"/>
      <c r="C103" s="64"/>
      <c r="D103" s="65">
        <f>SUM(C77:E101)</f>
        <v>0</v>
      </c>
      <c r="E103" s="65"/>
      <c r="F103" s="65"/>
      <c r="G103" s="65">
        <f>SUM(F77:H101)</f>
        <v>0</v>
      </c>
      <c r="H103" s="65"/>
      <c r="I103" s="65"/>
      <c r="J103" s="65">
        <f>SUM(I77:K101)</f>
        <v>0</v>
      </c>
      <c r="K103" s="66"/>
      <c r="L103" s="65" t="s">
        <v>49</v>
      </c>
      <c r="M103" s="65"/>
      <c r="N103" s="65"/>
      <c r="O103" s="177"/>
      <c r="P103" s="164"/>
      <c r="Q103" s="29"/>
      <c r="S103" s="29"/>
      <c r="T103" s="39"/>
      <c r="U103" s="29"/>
      <c r="V103" s="29"/>
      <c r="W103" s="29"/>
      <c r="X103" s="29"/>
      <c r="Y103" s="130"/>
    </row>
    <row r="104" spans="1:31" ht="15.75" customHeight="1" thickBot="1">
      <c r="B104" s="41"/>
      <c r="C104" s="67" t="s">
        <v>50</v>
      </c>
      <c r="D104" s="68"/>
      <c r="E104" s="68"/>
      <c r="F104" s="69" t="s">
        <v>51</v>
      </c>
      <c r="G104" s="70"/>
      <c r="H104" s="71" t="s">
        <v>52</v>
      </c>
      <c r="I104" s="72"/>
      <c r="J104" s="73"/>
      <c r="K104" s="68"/>
      <c r="L104" s="74" t="str">
        <f>IFERROR((D104+G104+J104)/I104,"")</f>
        <v/>
      </c>
      <c r="M104" s="75"/>
      <c r="N104" s="75"/>
      <c r="O104" s="177"/>
      <c r="P104" s="164"/>
      <c r="Q104" s="29"/>
      <c r="S104" s="29"/>
      <c r="T104" s="39"/>
      <c r="U104" s="29"/>
      <c r="V104" s="29"/>
      <c r="W104" s="29"/>
      <c r="X104" s="29"/>
      <c r="Y104" s="130"/>
    </row>
    <row r="105" spans="1:31" ht="15.75" customHeight="1">
      <c r="B105" s="41"/>
      <c r="C105" s="64"/>
      <c r="D105" s="68"/>
      <c r="E105" s="68"/>
      <c r="F105" s="68"/>
      <c r="G105" s="68" t="s">
        <v>42</v>
      </c>
      <c r="H105" s="76" t="s">
        <v>44</v>
      </c>
      <c r="I105" s="68" t="s">
        <v>45</v>
      </c>
      <c r="J105" s="533"/>
      <c r="K105" s="541" t="s">
        <v>266</v>
      </c>
      <c r="M105" s="77"/>
      <c r="N105" s="542" t="s">
        <v>270</v>
      </c>
      <c r="O105" s="177"/>
      <c r="P105" s="164"/>
      <c r="Q105" s="29"/>
      <c r="S105" s="29"/>
      <c r="T105" s="39"/>
      <c r="U105" s="29"/>
      <c r="V105" s="133"/>
      <c r="W105" s="29"/>
      <c r="X105" s="29"/>
      <c r="Y105" s="130"/>
    </row>
    <row r="106" spans="1:31" ht="15.75" customHeight="1">
      <c r="B106" s="41"/>
      <c r="C106" s="64"/>
      <c r="D106" s="29"/>
      <c r="F106" s="29"/>
      <c r="G106" s="78"/>
      <c r="H106" s="79"/>
      <c r="I106" s="78"/>
      <c r="J106" s="29"/>
      <c r="K106" s="29"/>
      <c r="L106" s="29"/>
      <c r="M106" s="80"/>
      <c r="N106" s="80"/>
      <c r="O106" s="177"/>
      <c r="P106" s="164"/>
      <c r="Q106" s="29"/>
      <c r="S106" s="29"/>
      <c r="T106" s="39"/>
      <c r="U106" s="29"/>
      <c r="V106" s="29"/>
      <c r="W106" s="29"/>
      <c r="X106" s="29"/>
      <c r="Y106" s="130"/>
    </row>
    <row r="107" spans="1:31" ht="15.75" customHeight="1">
      <c r="B107" s="41"/>
      <c r="C107" s="64"/>
      <c r="D107" s="29"/>
      <c r="E107" s="81" t="s">
        <v>54</v>
      </c>
      <c r="F107" s="29"/>
      <c r="G107" s="82" t="str">
        <f>IFERROR(#REF!/(#REF!+#REF!+#REF!),"")</f>
        <v/>
      </c>
      <c r="H107" s="82" t="str">
        <f>IFERROR(#REF!/(#REF!+#REF!+#REF!),"")</f>
        <v/>
      </c>
      <c r="I107" s="82" t="str">
        <f>IFERROR(#REF!/(#REF!+#REF!+#REF!),"")</f>
        <v/>
      </c>
      <c r="J107" s="532" t="s">
        <v>263</v>
      </c>
      <c r="K107" s="29"/>
      <c r="L107" s="29"/>
      <c r="M107" s="29"/>
      <c r="N107" s="29"/>
      <c r="O107" s="177"/>
      <c r="P107" s="164"/>
      <c r="Q107" s="29"/>
      <c r="S107" s="29"/>
      <c r="T107" s="39"/>
      <c r="U107" s="29"/>
      <c r="V107" s="29"/>
      <c r="W107" s="29"/>
      <c r="X107" s="29"/>
      <c r="Y107" s="130"/>
    </row>
    <row r="108" spans="1:31" ht="15.75" customHeight="1">
      <c r="B108" s="41"/>
      <c r="C108" s="64"/>
      <c r="D108" s="29"/>
      <c r="G108" s="69" t="s">
        <v>42</v>
      </c>
      <c r="H108" s="65" t="s">
        <v>44</v>
      </c>
      <c r="I108" s="69" t="s">
        <v>45</v>
      </c>
      <c r="J108" s="69"/>
      <c r="O108" s="177"/>
      <c r="P108" s="164"/>
      <c r="Q108" s="29"/>
      <c r="S108" s="29"/>
      <c r="T108" s="39"/>
      <c r="U108" s="29"/>
      <c r="V108" s="133"/>
      <c r="W108" s="29"/>
      <c r="X108" s="29"/>
      <c r="Y108" s="130"/>
    </row>
    <row r="109" spans="1:31" ht="15.75" customHeight="1">
      <c r="B109" s="208"/>
      <c r="C109" s="164"/>
      <c r="D109" s="164"/>
      <c r="E109" s="213"/>
      <c r="F109" s="210"/>
      <c r="G109" s="164"/>
      <c r="H109" s="164"/>
      <c r="I109" s="210"/>
      <c r="J109" s="214"/>
      <c r="K109" s="534" t="s">
        <v>264</v>
      </c>
      <c r="M109" s="164"/>
      <c r="N109" s="164"/>
      <c r="O109" s="164"/>
      <c r="P109" s="164"/>
      <c r="Q109" s="29"/>
      <c r="S109" s="29"/>
      <c r="T109" s="39"/>
      <c r="U109" s="29"/>
      <c r="V109" s="29"/>
      <c r="W109" s="29"/>
      <c r="X109" s="29"/>
      <c r="Y109" s="130"/>
    </row>
    <row r="110" spans="1:31" ht="15.75" customHeight="1" thickBot="1">
      <c r="A110" s="29"/>
      <c r="B110" s="208"/>
      <c r="C110" s="138" t="s">
        <v>103</v>
      </c>
      <c r="D110" s="139"/>
      <c r="E110" s="139"/>
      <c r="J110" s="136"/>
      <c r="K110" s="535" t="s">
        <v>265</v>
      </c>
      <c r="N110" s="539" t="s">
        <v>275</v>
      </c>
      <c r="Q110" s="68"/>
      <c r="R110" s="39"/>
      <c r="S110" s="39"/>
      <c r="T110" s="39"/>
      <c r="U110" s="29"/>
      <c r="V110" s="39"/>
      <c r="W110" s="39"/>
      <c r="X110" s="39"/>
      <c r="Y110" s="134"/>
    </row>
    <row r="111" spans="1:31" ht="15.75" customHeight="1">
      <c r="A111" s="68"/>
      <c r="B111" s="208"/>
      <c r="C111" s="518" t="s">
        <v>104</v>
      </c>
      <c r="D111" s="519" t="s">
        <v>105</v>
      </c>
      <c r="E111" s="519" t="s">
        <v>106</v>
      </c>
      <c r="F111" s="519" t="s">
        <v>107</v>
      </c>
      <c r="G111" s="519" t="s">
        <v>18</v>
      </c>
      <c r="H111" s="519" t="s">
        <v>108</v>
      </c>
      <c r="I111" s="519" t="s">
        <v>109</v>
      </c>
      <c r="J111" s="520" t="s">
        <v>110</v>
      </c>
      <c r="K111" s="536" t="s">
        <v>273</v>
      </c>
      <c r="M111" s="515"/>
      <c r="N111" s="540" t="s">
        <v>271</v>
      </c>
      <c r="O111" s="515"/>
      <c r="P111" s="515"/>
      <c r="Q111" s="68"/>
      <c r="R111" s="135"/>
      <c r="S111" s="135"/>
      <c r="T111" s="135"/>
      <c r="U111" s="39"/>
      <c r="V111" s="39"/>
      <c r="W111" s="39"/>
      <c r="X111" s="39"/>
    </row>
    <row r="112" spans="1:31" ht="15.75" customHeight="1">
      <c r="A112" s="68"/>
      <c r="B112" s="208"/>
      <c r="C112" s="521" t="s">
        <v>111</v>
      </c>
      <c r="D112" s="140"/>
      <c r="E112" s="141"/>
      <c r="F112" s="522"/>
      <c r="G112" s="141"/>
      <c r="H112" s="142"/>
      <c r="I112" s="141"/>
      <c r="J112" s="523" t="str">
        <f t="shared" ref="J112:J116" si="35">IFERROR(D112*736*E112*F112*G112/H112/I112,"")</f>
        <v/>
      </c>
      <c r="K112" s="537" t="s">
        <v>274</v>
      </c>
      <c r="M112" s="516"/>
      <c r="N112" s="538" t="s">
        <v>272</v>
      </c>
      <c r="O112" s="516"/>
      <c r="P112" s="516"/>
      <c r="Q112" s="68"/>
      <c r="R112" s="135"/>
      <c r="S112" s="135"/>
      <c r="T112" s="135"/>
    </row>
    <row r="113" spans="1:25" ht="15.75" customHeight="1">
      <c r="A113" s="68"/>
      <c r="B113" s="208"/>
      <c r="C113" s="521" t="s">
        <v>112</v>
      </c>
      <c r="D113" s="140"/>
      <c r="E113" s="141"/>
      <c r="F113" s="140"/>
      <c r="G113" s="141"/>
      <c r="H113" s="142"/>
      <c r="I113" s="141"/>
      <c r="J113" s="523" t="str">
        <f t="shared" si="35"/>
        <v/>
      </c>
      <c r="K113" s="538" t="s">
        <v>267</v>
      </c>
      <c r="M113" s="516"/>
      <c r="N113" s="536" t="s">
        <v>273</v>
      </c>
      <c r="O113" s="516"/>
      <c r="P113" s="516"/>
      <c r="Q113" s="29"/>
      <c r="R113" s="135"/>
      <c r="S113" s="135"/>
      <c r="T113" s="135"/>
    </row>
    <row r="114" spans="1:25" ht="15.75" customHeight="1">
      <c r="A114" s="29"/>
      <c r="B114" s="208"/>
      <c r="C114" s="521" t="s">
        <v>113</v>
      </c>
      <c r="D114" s="140"/>
      <c r="E114" s="141"/>
      <c r="F114" s="140"/>
      <c r="G114" s="141"/>
      <c r="H114" s="142"/>
      <c r="I114" s="141"/>
      <c r="J114" s="523" t="str">
        <f t="shared" si="35"/>
        <v/>
      </c>
      <c r="K114" s="538" t="s">
        <v>268</v>
      </c>
      <c r="M114" s="516"/>
      <c r="N114" s="516"/>
      <c r="O114" s="516"/>
      <c r="P114" s="516"/>
      <c r="Q114" s="29"/>
      <c r="R114" s="39"/>
      <c r="S114" s="39"/>
      <c r="T114" s="39"/>
    </row>
    <row r="115" spans="1:25" ht="15.75" customHeight="1">
      <c r="A115" s="29"/>
      <c r="B115" s="208"/>
      <c r="C115" s="521" t="s">
        <v>114</v>
      </c>
      <c r="D115" s="140"/>
      <c r="E115" s="141"/>
      <c r="F115" s="140"/>
      <c r="G115" s="141"/>
      <c r="H115" s="142"/>
      <c r="I115" s="141"/>
      <c r="J115" s="523" t="str">
        <f t="shared" si="35"/>
        <v/>
      </c>
      <c r="K115" s="538" t="s">
        <v>269</v>
      </c>
      <c r="M115" s="516"/>
      <c r="N115" s="516"/>
      <c r="O115" s="516"/>
      <c r="P115" s="516"/>
      <c r="Q115" s="29"/>
      <c r="R115" s="39"/>
      <c r="S115" s="39"/>
      <c r="T115" s="39"/>
      <c r="U115" s="64"/>
      <c r="V115" s="64"/>
      <c r="W115" s="29"/>
      <c r="X115" s="29"/>
      <c r="Y115" s="130"/>
    </row>
    <row r="116" spans="1:25" ht="15.75" customHeight="1" thickBot="1">
      <c r="A116" s="29"/>
      <c r="B116" s="208"/>
      <c r="C116" s="524" t="s">
        <v>115</v>
      </c>
      <c r="D116" s="143"/>
      <c r="E116" s="144"/>
      <c r="F116" s="143"/>
      <c r="G116" s="144"/>
      <c r="H116" s="145"/>
      <c r="I116" s="146"/>
      <c r="J116" s="525" t="str">
        <f t="shared" si="35"/>
        <v/>
      </c>
      <c r="K116" s="516"/>
      <c r="M116" s="516"/>
      <c r="N116" s="516"/>
      <c r="O116" s="516"/>
      <c r="P116" s="516"/>
      <c r="Q116" s="29"/>
      <c r="T116" s="39"/>
      <c r="U116" s="137"/>
      <c r="V116" s="137"/>
      <c r="W116" s="137"/>
      <c r="X116" s="137"/>
      <c r="Y116" s="134"/>
    </row>
    <row r="117" spans="1:25" ht="15.75" customHeight="1" thickBot="1">
      <c r="C117" s="526"/>
      <c r="D117" s="431"/>
      <c r="E117" s="527"/>
      <c r="F117" s="440"/>
      <c r="G117" s="528"/>
      <c r="H117" s="529"/>
      <c r="I117" s="530" t="s">
        <v>116</v>
      </c>
      <c r="J117" s="531">
        <f>SUM(J112:J116)</f>
        <v>0</v>
      </c>
      <c r="K117" s="517"/>
      <c r="M117" s="208"/>
      <c r="N117" s="208"/>
      <c r="O117" s="208"/>
      <c r="P117" s="208"/>
      <c r="U117" s="39"/>
      <c r="V117" s="39"/>
      <c r="W117" s="39"/>
      <c r="X117" s="39"/>
      <c r="Y117" s="39"/>
    </row>
    <row r="118" spans="1:25" ht="15.75" customHeight="1">
      <c r="C118" s="408" t="s">
        <v>210</v>
      </c>
      <c r="D118" s="128"/>
      <c r="E118" s="127"/>
      <c r="G118" s="39"/>
      <c r="H118" s="137"/>
      <c r="I118" s="395"/>
      <c r="J118" s="396"/>
      <c r="K118" s="39"/>
      <c r="U118" s="39"/>
      <c r="V118" s="39"/>
      <c r="W118" s="39"/>
      <c r="X118" s="39"/>
      <c r="Y118" s="39"/>
    </row>
    <row r="119" spans="1:25" ht="15.75" customHeight="1">
      <c r="C119" s="127"/>
      <c r="D119" s="128"/>
      <c r="E119" s="127"/>
      <c r="G119" s="39"/>
      <c r="H119" s="137"/>
      <c r="I119" s="395"/>
      <c r="J119" s="396"/>
      <c r="K119" s="39"/>
      <c r="U119" s="39"/>
      <c r="V119" s="39"/>
      <c r="W119" s="39"/>
      <c r="X119" s="39"/>
      <c r="Y119" s="39"/>
    </row>
    <row r="120" spans="1:25" ht="46.5" customHeight="1">
      <c r="C120" s="436" t="s">
        <v>184</v>
      </c>
      <c r="D120" s="402" t="s">
        <v>185</v>
      </c>
      <c r="E120" s="402" t="s">
        <v>183</v>
      </c>
      <c r="F120" s="403" t="s">
        <v>186</v>
      </c>
      <c r="G120" s="402" t="s">
        <v>188</v>
      </c>
      <c r="H120" s="402" t="s">
        <v>187</v>
      </c>
      <c r="I120" s="402" t="s">
        <v>189</v>
      </c>
      <c r="M120" s="447"/>
      <c r="N120" s="447"/>
      <c r="O120" s="447"/>
      <c r="P120" s="447"/>
      <c r="U120" s="39"/>
      <c r="V120" s="39"/>
      <c r="W120" s="39"/>
      <c r="X120" s="39"/>
      <c r="Y120" s="39"/>
    </row>
    <row r="121" spans="1:25" s="205" customFormat="1" ht="15.75" customHeight="1">
      <c r="C121" s="401"/>
      <c r="D121" s="401">
        <f>IFERROR(C121*736,"")</f>
        <v>0</v>
      </c>
      <c r="E121" s="401">
        <f>D121</f>
        <v>0</v>
      </c>
      <c r="F121" s="353" t="str">
        <f>IFERROR(E121/H125/I125,"")</f>
        <v/>
      </c>
      <c r="G121" s="401"/>
      <c r="H121" s="401"/>
      <c r="I121" s="401"/>
      <c r="M121" s="447"/>
      <c r="N121" s="447"/>
      <c r="O121" s="447"/>
      <c r="P121" s="447"/>
      <c r="U121" s="204"/>
      <c r="V121" s="204"/>
      <c r="W121" s="204"/>
      <c r="X121" s="204"/>
      <c r="Y121" s="204"/>
    </row>
    <row r="122" spans="1:25" s="205" customFormat="1" ht="15.75" customHeight="1">
      <c r="B122" s="424" t="s">
        <v>249</v>
      </c>
      <c r="C122" s="446"/>
      <c r="D122" s="446"/>
      <c r="E122" s="446"/>
      <c r="F122" s="425"/>
      <c r="G122" s="446"/>
      <c r="H122" s="446"/>
      <c r="I122" s="446"/>
      <c r="N122" s="447"/>
      <c r="O122" s="447"/>
      <c r="P122" s="447"/>
      <c r="U122" s="204"/>
      <c r="V122" s="204"/>
      <c r="W122" s="204"/>
      <c r="X122" s="204"/>
      <c r="Y122" s="204"/>
    </row>
    <row r="123" spans="1:25" s="205" customFormat="1" ht="15.75" customHeight="1">
      <c r="B123" s="464" t="s">
        <v>248</v>
      </c>
      <c r="K123" s="448"/>
      <c r="L123" s="449"/>
      <c r="M123" s="449"/>
      <c r="N123" s="449"/>
      <c r="O123" s="449"/>
      <c r="P123" s="449"/>
      <c r="U123" s="204"/>
      <c r="V123" s="204"/>
      <c r="W123" s="204"/>
      <c r="X123" s="204"/>
      <c r="Y123" s="204"/>
    </row>
    <row r="124" spans="1:25" ht="49.5" customHeight="1">
      <c r="B124" s="451"/>
      <c r="C124" s="411" t="s">
        <v>191</v>
      </c>
      <c r="D124" s="411" t="s">
        <v>209</v>
      </c>
      <c r="E124" s="411" t="s">
        <v>208</v>
      </c>
      <c r="F124" s="412" t="s">
        <v>193</v>
      </c>
      <c r="G124" s="412" t="s">
        <v>192</v>
      </c>
      <c r="H124" s="402" t="s">
        <v>109</v>
      </c>
      <c r="I124" s="404" t="s">
        <v>108</v>
      </c>
      <c r="J124" s="510" t="s">
        <v>254</v>
      </c>
      <c r="K124" s="510" t="s">
        <v>255</v>
      </c>
      <c r="L124" s="409"/>
      <c r="M124" s="409"/>
      <c r="N124" s="409"/>
      <c r="O124" s="409"/>
      <c r="P124" s="409"/>
      <c r="U124" s="39"/>
      <c r="V124" s="39"/>
      <c r="W124" s="39"/>
      <c r="X124" s="39"/>
      <c r="Y124" s="39"/>
    </row>
    <row r="125" spans="1:25" ht="32.25" customHeight="1">
      <c r="B125" s="453" t="s">
        <v>198</v>
      </c>
      <c r="C125" s="450" t="str">
        <f>IFERROR(F121/G121/I126,"")</f>
        <v/>
      </c>
      <c r="D125" s="423" t="str">
        <f>IFERROR(F121/H121,"")</f>
        <v/>
      </c>
      <c r="E125" s="452" t="str">
        <f>IFERROR(F121/I121,"")</f>
        <v/>
      </c>
      <c r="F125" s="457"/>
      <c r="G125" s="458"/>
      <c r="H125" s="400"/>
      <c r="I125" s="406"/>
      <c r="J125" s="401" t="str">
        <f>C126</f>
        <v/>
      </c>
      <c r="K125" s="511">
        <v>6</v>
      </c>
      <c r="L125" s="409"/>
      <c r="M125" s="409"/>
      <c r="N125" s="409"/>
      <c r="O125" s="409"/>
      <c r="P125" s="409"/>
    </row>
    <row r="126" spans="1:25" ht="32.25" customHeight="1">
      <c r="B126" s="454" t="s">
        <v>199</v>
      </c>
      <c r="C126" s="455" t="str">
        <f>IFERROR(C125/F126/G126,"")</f>
        <v/>
      </c>
      <c r="D126" s="456" t="str">
        <f>IFERROR(D125/F126/G126,"")</f>
        <v/>
      </c>
      <c r="E126" s="456" t="str">
        <f>IFERROR(E125/F126/G126,"")</f>
        <v/>
      </c>
      <c r="F126" s="459"/>
      <c r="G126" s="459"/>
      <c r="H126" s="402" t="s">
        <v>190</v>
      </c>
      <c r="I126" s="460">
        <f>3^0.5</f>
        <v>1.7320508075688772</v>
      </c>
      <c r="J126" s="409"/>
      <c r="K126" s="410"/>
      <c r="L126" s="409"/>
      <c r="M126" s="409"/>
      <c r="N126" s="409"/>
      <c r="O126" s="409"/>
      <c r="P126" s="409"/>
    </row>
    <row r="127" spans="1:25" ht="22.5" customHeight="1" thickBot="1">
      <c r="B127" s="463" t="s">
        <v>250</v>
      </c>
      <c r="C127" s="461"/>
      <c r="D127" s="461"/>
      <c r="E127" s="461"/>
      <c r="F127" s="462"/>
      <c r="G127" s="462"/>
      <c r="J127" s="545" t="s">
        <v>283</v>
      </c>
      <c r="K127" s="405"/>
      <c r="N127" s="545"/>
    </row>
    <row r="128" spans="1:25" ht="21">
      <c r="B128" s="427"/>
      <c r="C128" s="442" t="s">
        <v>206</v>
      </c>
      <c r="D128" s="443" t="s">
        <v>207</v>
      </c>
      <c r="E128" s="444" t="s">
        <v>200</v>
      </c>
      <c r="F128" s="437"/>
      <c r="G128" s="438"/>
      <c r="I128" s="409"/>
      <c r="J128" s="535" t="s">
        <v>276</v>
      </c>
      <c r="K128" s="410"/>
      <c r="L128" s="409"/>
      <c r="M128" s="409"/>
      <c r="N128" s="535"/>
      <c r="O128" s="409"/>
      <c r="P128" s="409"/>
    </row>
    <row r="129" spans="2:16" ht="20.25" customHeight="1">
      <c r="B129" s="428"/>
      <c r="C129" s="425"/>
      <c r="D129" s="426"/>
      <c r="E129" s="426" t="str">
        <f>C126</f>
        <v/>
      </c>
      <c r="F129" s="435" t="s">
        <v>205</v>
      </c>
      <c r="G129" s="439" t="s">
        <v>204</v>
      </c>
      <c r="H129" s="546" t="s">
        <v>212</v>
      </c>
      <c r="I129" s="409"/>
      <c r="J129" s="409"/>
      <c r="K129" s="410"/>
      <c r="L129" s="409"/>
      <c r="M129" s="409"/>
      <c r="N129" s="409"/>
      <c r="O129" s="409"/>
      <c r="P129" s="409"/>
    </row>
    <row r="130" spans="2:16" ht="20.25" customHeight="1">
      <c r="B130" s="445" t="s">
        <v>201</v>
      </c>
      <c r="C130" s="426">
        <f>173.2*1/56</f>
        <v>3.0928571428571425</v>
      </c>
      <c r="D130" s="434" t="s">
        <v>202</v>
      </c>
      <c r="E130" s="433" t="s">
        <v>203</v>
      </c>
      <c r="F130" s="426" t="str">
        <f>IFERROR(C130*D129*E129/D131/E131,"")</f>
        <v/>
      </c>
      <c r="G130" s="512" t="s">
        <v>256</v>
      </c>
      <c r="H130" s="409"/>
      <c r="I130" s="409"/>
      <c r="J130" s="409"/>
      <c r="K130" s="410"/>
      <c r="L130" s="409"/>
      <c r="M130" s="409"/>
      <c r="N130" s="409"/>
      <c r="O130" s="409"/>
      <c r="P130" s="409"/>
    </row>
    <row r="131" spans="2:16" ht="25.5" customHeight="1" thickBot="1">
      <c r="B131" s="430"/>
      <c r="C131" s="431"/>
      <c r="D131" s="432"/>
      <c r="E131" s="432"/>
      <c r="F131" s="440"/>
      <c r="G131" s="441"/>
      <c r="H131" s="409"/>
      <c r="I131" s="409"/>
      <c r="J131" s="409"/>
      <c r="K131" s="410"/>
      <c r="L131" s="409"/>
      <c r="M131" s="409"/>
      <c r="N131" s="409"/>
      <c r="O131" s="409"/>
      <c r="P131" s="409"/>
    </row>
    <row r="132" spans="2:16" ht="23.4" customHeight="1" thickBot="1">
      <c r="J132" s="535" t="s">
        <v>277</v>
      </c>
      <c r="N132" s="535"/>
    </row>
    <row r="133" spans="2:16" ht="23.25" customHeight="1">
      <c r="B133" s="427"/>
      <c r="C133" s="442" t="s">
        <v>211</v>
      </c>
      <c r="D133" s="443" t="s">
        <v>207</v>
      </c>
      <c r="E133" s="444" t="s">
        <v>200</v>
      </c>
      <c r="F133" s="437"/>
      <c r="G133" s="438"/>
    </row>
    <row r="134" spans="2:16" ht="15.75" customHeight="1">
      <c r="B134" s="428"/>
      <c r="C134" s="425"/>
      <c r="D134" s="426"/>
      <c r="E134" s="426" t="str">
        <f>D126</f>
        <v/>
      </c>
      <c r="F134" s="435" t="s">
        <v>205</v>
      </c>
      <c r="G134" s="439" t="s">
        <v>204</v>
      </c>
      <c r="H134" s="413" t="s">
        <v>214</v>
      </c>
      <c r="J134" s="543" t="s">
        <v>278</v>
      </c>
      <c r="N134" s="543"/>
    </row>
    <row r="135" spans="2:16" ht="18.75" customHeight="1">
      <c r="B135" s="445" t="s">
        <v>201</v>
      </c>
      <c r="C135" s="426">
        <f>200*1/56</f>
        <v>3.5714285714285716</v>
      </c>
      <c r="D135" s="434" t="s">
        <v>202</v>
      </c>
      <c r="E135" s="433" t="s">
        <v>203</v>
      </c>
      <c r="F135" s="426" t="str">
        <f>IFERROR(C135*D134*E134/D136/E136,"")</f>
        <v/>
      </c>
      <c r="G135" s="429"/>
      <c r="H135" s="413" t="s">
        <v>213</v>
      </c>
      <c r="J135" s="535" t="s">
        <v>279</v>
      </c>
      <c r="N135" s="535"/>
    </row>
    <row r="136" spans="2:16" ht="27" customHeight="1" thickBot="1">
      <c r="B136" s="430"/>
      <c r="C136" s="431"/>
      <c r="D136" s="432"/>
      <c r="E136" s="432"/>
      <c r="F136" s="440"/>
      <c r="G136" s="441"/>
      <c r="J136" s="535" t="s">
        <v>280</v>
      </c>
      <c r="N136" s="535"/>
      <c r="O136" s="208"/>
      <c r="P136" s="208"/>
    </row>
    <row r="137" spans="2:16" ht="15.75" customHeight="1" thickBot="1">
      <c r="J137" s="544" t="s">
        <v>281</v>
      </c>
      <c r="N137" s="544"/>
      <c r="O137" s="208"/>
      <c r="P137" s="208"/>
    </row>
    <row r="138" spans="2:16" ht="21.75" customHeight="1">
      <c r="B138" s="427"/>
      <c r="C138" s="442" t="s">
        <v>211</v>
      </c>
      <c r="D138" s="443" t="s">
        <v>207</v>
      </c>
      <c r="E138" s="444" t="s">
        <v>200</v>
      </c>
      <c r="F138" s="437"/>
      <c r="G138" s="438"/>
      <c r="J138" s="535" t="s">
        <v>282</v>
      </c>
      <c r="N138" s="535"/>
      <c r="O138" s="207"/>
      <c r="P138" s="207"/>
    </row>
    <row r="139" spans="2:16" ht="15.75" customHeight="1">
      <c r="B139" s="428"/>
      <c r="C139" s="425"/>
      <c r="D139" s="426"/>
      <c r="E139" s="426" t="str">
        <f>E126</f>
        <v/>
      </c>
      <c r="F139" s="435" t="s">
        <v>205</v>
      </c>
      <c r="G139" s="439" t="s">
        <v>204</v>
      </c>
      <c r="H139" s="413" t="s">
        <v>215</v>
      </c>
      <c r="N139" s="211"/>
      <c r="O139" s="209"/>
      <c r="P139" s="206"/>
    </row>
    <row r="140" spans="2:16" ht="20.25" customHeight="1">
      <c r="B140" s="445" t="s">
        <v>201</v>
      </c>
      <c r="C140" s="426">
        <f>200*1/56</f>
        <v>3.5714285714285716</v>
      </c>
      <c r="D140" s="434" t="s">
        <v>202</v>
      </c>
      <c r="E140" s="433" t="s">
        <v>203</v>
      </c>
      <c r="F140" s="426" t="str">
        <f>IFERROR(C140*D139*E139/D141/E141,"")</f>
        <v/>
      </c>
      <c r="G140" s="429"/>
      <c r="N140" s="211"/>
      <c r="O140" s="209"/>
      <c r="P140" s="209"/>
    </row>
    <row r="141" spans="2:16" ht="15.75" customHeight="1" thickBot="1">
      <c r="B141" s="430"/>
      <c r="C141" s="431"/>
      <c r="D141" s="432"/>
      <c r="E141" s="432"/>
      <c r="F141" s="440"/>
      <c r="G141" s="441"/>
      <c r="N141" s="172"/>
      <c r="O141" s="177"/>
      <c r="P141" s="164"/>
    </row>
    <row r="142" spans="2:16" ht="15.75" customHeight="1">
      <c r="N142" s="172"/>
      <c r="O142" s="177"/>
      <c r="P142" s="164"/>
    </row>
    <row r="143" spans="2:16" ht="15.75" customHeight="1">
      <c r="B143" s="464" t="s">
        <v>251</v>
      </c>
      <c r="N143" s="212"/>
      <c r="O143" s="177"/>
      <c r="P143" s="164"/>
    </row>
    <row r="144" spans="2:16" ht="15.75" customHeight="1" thickBot="1">
      <c r="J144" s="545"/>
      <c r="N144" s="172"/>
      <c r="O144" s="177"/>
      <c r="P144" s="164"/>
    </row>
    <row r="145" spans="2:16" ht="15.75" customHeight="1" thickBot="1">
      <c r="B145" s="465" t="s">
        <v>216</v>
      </c>
      <c r="C145" s="466"/>
      <c r="D145" s="467" t="s">
        <v>217</v>
      </c>
      <c r="E145" s="468"/>
      <c r="F145" s="469" t="s">
        <v>218</v>
      </c>
      <c r="G145" s="470" t="s">
        <v>219</v>
      </c>
      <c r="H145" s="471" t="s">
        <v>220</v>
      </c>
      <c r="I145" s="472"/>
      <c r="J145" s="545" t="s">
        <v>284</v>
      </c>
      <c r="K145" s="409"/>
      <c r="N145" s="172"/>
      <c r="O145" s="177"/>
      <c r="P145" s="164"/>
    </row>
    <row r="146" spans="2:16" ht="15.75" customHeight="1" thickBot="1">
      <c r="B146" s="473" t="s">
        <v>221</v>
      </c>
      <c r="C146" s="474"/>
      <c r="D146" s="475" t="s">
        <v>222</v>
      </c>
      <c r="E146" s="476"/>
      <c r="F146" s="495" t="str">
        <f>IFERROR(E146/E147,"")</f>
        <v/>
      </c>
      <c r="G146" s="477" t="str">
        <f>IFERROR(LOG10(F146),"")</f>
        <v/>
      </c>
      <c r="H146" s="496" t="str">
        <f>IFERROR(G146^0.5,"")</f>
        <v/>
      </c>
      <c r="I146" s="478"/>
      <c r="J146" s="535" t="s">
        <v>276</v>
      </c>
      <c r="K146" s="409"/>
      <c r="N146" s="172"/>
      <c r="O146" s="177"/>
      <c r="P146" s="164"/>
    </row>
    <row r="147" spans="2:16" ht="15.75" customHeight="1" thickBot="1">
      <c r="B147" s="479" t="s">
        <v>223</v>
      </c>
      <c r="C147" s="480"/>
      <c r="D147" s="481" t="s">
        <v>224</v>
      </c>
      <c r="E147" s="482"/>
      <c r="F147" s="499" t="s">
        <v>201</v>
      </c>
      <c r="G147" s="494" t="str">
        <f>IFERROR(C145^0.5*E145/0.34/H146,"")</f>
        <v/>
      </c>
      <c r="H147" s="483" t="s">
        <v>168</v>
      </c>
      <c r="I147" s="472"/>
      <c r="J147" s="409"/>
      <c r="K147" s="409"/>
      <c r="N147" s="172"/>
      <c r="O147" s="177"/>
      <c r="P147" s="164"/>
    </row>
    <row r="148" spans="2:16" ht="15.75" customHeight="1" thickBot="1">
      <c r="B148" s="472"/>
      <c r="C148" s="472"/>
      <c r="D148" s="472"/>
      <c r="E148" s="472"/>
      <c r="F148" s="484"/>
      <c r="G148" s="498" t="s">
        <v>225</v>
      </c>
      <c r="H148" s="500"/>
      <c r="I148" s="497"/>
      <c r="J148" s="409"/>
      <c r="K148" s="409"/>
      <c r="N148" s="172"/>
      <c r="O148" s="177"/>
      <c r="P148" s="164"/>
    </row>
    <row r="149" spans="2:16" ht="15.75" customHeight="1">
      <c r="B149" s="485" t="s">
        <v>226</v>
      </c>
      <c r="C149" s="486" t="s">
        <v>227</v>
      </c>
      <c r="D149" s="487" t="s">
        <v>223</v>
      </c>
      <c r="E149" s="472"/>
      <c r="F149" s="472"/>
      <c r="G149" s="472"/>
      <c r="H149" s="472"/>
      <c r="I149" s="472"/>
      <c r="J149" s="409"/>
      <c r="N149" s="172"/>
      <c r="O149" s="177"/>
      <c r="P149" s="164"/>
    </row>
    <row r="150" spans="2:16" ht="15.75" customHeight="1">
      <c r="B150" s="488" t="s">
        <v>228</v>
      </c>
      <c r="C150" s="489" t="s">
        <v>229</v>
      </c>
      <c r="D150" s="490" t="s">
        <v>230</v>
      </c>
      <c r="E150" s="472"/>
      <c r="F150" s="472"/>
      <c r="G150" s="472"/>
      <c r="H150" s="472"/>
      <c r="I150" s="472"/>
      <c r="J150" s="535" t="s">
        <v>277</v>
      </c>
      <c r="N150" s="172"/>
      <c r="O150" s="177"/>
      <c r="P150" s="164"/>
    </row>
    <row r="151" spans="2:16" ht="15.75" customHeight="1" thickBot="1">
      <c r="B151" s="491" t="s">
        <v>231</v>
      </c>
      <c r="C151" s="492" t="s">
        <v>232</v>
      </c>
      <c r="D151" s="493" t="s">
        <v>233</v>
      </c>
      <c r="E151" s="472"/>
      <c r="F151" s="472"/>
      <c r="G151" s="472"/>
      <c r="H151" s="472"/>
      <c r="I151" s="472"/>
      <c r="N151" s="172"/>
      <c r="O151" s="177"/>
      <c r="P151" s="164"/>
    </row>
    <row r="152" spans="2:16" ht="15.75" customHeight="1">
      <c r="E152" s="513" t="s">
        <v>257</v>
      </c>
      <c r="J152" s="543" t="s">
        <v>278</v>
      </c>
      <c r="N152" s="164"/>
      <c r="O152" s="164"/>
      <c r="P152" s="164"/>
    </row>
    <row r="153" spans="2:16" ht="15.75" customHeight="1">
      <c r="E153" s="513" t="s">
        <v>258</v>
      </c>
      <c r="J153" s="535" t="s">
        <v>279</v>
      </c>
      <c r="K153" s="208"/>
      <c r="N153" s="216"/>
      <c r="O153" s="215"/>
      <c r="P153" s="215"/>
    </row>
    <row r="154" spans="2:16" ht="15.75" customHeight="1">
      <c r="E154" s="513" t="s">
        <v>259</v>
      </c>
      <c r="J154" s="535" t="s">
        <v>280</v>
      </c>
      <c r="K154" s="208"/>
      <c r="N154" s="172"/>
      <c r="O154" s="217"/>
      <c r="P154" s="217"/>
    </row>
    <row r="155" spans="2:16" ht="15.75" customHeight="1">
      <c r="E155" s="513" t="s">
        <v>260</v>
      </c>
      <c r="J155" s="544" t="s">
        <v>281</v>
      </c>
      <c r="K155" s="207"/>
      <c r="N155" s="172"/>
      <c r="O155" s="172"/>
      <c r="P155" s="172"/>
    </row>
    <row r="156" spans="2:16" ht="15.75" customHeight="1">
      <c r="E156" s="513" t="s">
        <v>261</v>
      </c>
      <c r="J156" s="535" t="s">
        <v>282</v>
      </c>
      <c r="N156" s="164"/>
      <c r="O156" s="164"/>
      <c r="P156" s="164"/>
    </row>
    <row r="157" spans="2:16" ht="15.75" customHeight="1">
      <c r="E157" s="513" t="s">
        <v>262</v>
      </c>
      <c r="N157" s="164"/>
      <c r="O157" s="164"/>
      <c r="P157" s="164"/>
    </row>
    <row r="158" spans="2:16" ht="15.75" customHeight="1">
      <c r="B158" s="413" t="s">
        <v>252</v>
      </c>
      <c r="N158" s="208"/>
      <c r="O158" s="208"/>
      <c r="P158" s="208"/>
    </row>
    <row r="159" spans="2:16" ht="15.75" customHeight="1" thickBot="1">
      <c r="B159" s="435"/>
      <c r="C159" s="413" t="s">
        <v>242</v>
      </c>
      <c r="D159" s="171"/>
    </row>
    <row r="160" spans="2:16" ht="62.25" customHeight="1">
      <c r="B160" s="502" t="s">
        <v>239</v>
      </c>
      <c r="C160" s="503" t="s">
        <v>240</v>
      </c>
      <c r="D160" s="504" t="s">
        <v>241</v>
      </c>
    </row>
    <row r="161" spans="2:15" ht="15.75" customHeight="1">
      <c r="B161" s="367" t="s">
        <v>234</v>
      </c>
      <c r="C161" s="501">
        <v>1</v>
      </c>
      <c r="D161" s="505" t="s">
        <v>238</v>
      </c>
    </row>
    <row r="162" spans="2:15" ht="15.75" customHeight="1">
      <c r="B162" s="367" t="s">
        <v>235</v>
      </c>
      <c r="C162" s="501">
        <v>0.86</v>
      </c>
      <c r="D162" s="505" t="s">
        <v>238</v>
      </c>
    </row>
    <row r="163" spans="2:15" ht="15.75" customHeight="1">
      <c r="B163" s="367" t="s">
        <v>236</v>
      </c>
      <c r="C163" s="353" t="s">
        <v>238</v>
      </c>
      <c r="D163" s="505">
        <v>0.86</v>
      </c>
    </row>
    <row r="164" spans="2:15" ht="15.75" customHeight="1" thickBot="1">
      <c r="B164" s="506" t="s">
        <v>237</v>
      </c>
      <c r="C164" s="363" t="s">
        <v>238</v>
      </c>
      <c r="D164" s="507">
        <v>1</v>
      </c>
      <c r="N164" s="128"/>
      <c r="O164" s="128"/>
    </row>
    <row r="165" spans="2:15" ht="15.75" customHeight="1">
      <c r="N165" s="128"/>
      <c r="O165" s="128"/>
    </row>
    <row r="166" spans="2:15" ht="15.75" customHeight="1">
      <c r="B166" s="413" t="s">
        <v>253</v>
      </c>
      <c r="N166" s="128"/>
      <c r="O166" s="128"/>
    </row>
    <row r="167" spans="2:15" ht="15.75" customHeight="1">
      <c r="N167" s="128"/>
      <c r="O167" s="128"/>
    </row>
    <row r="168" spans="2:15" ht="15.75" customHeight="1">
      <c r="E168" s="508" t="s">
        <v>243</v>
      </c>
      <c r="F168" s="508" t="s">
        <v>244</v>
      </c>
      <c r="G168" s="508" t="s">
        <v>242</v>
      </c>
      <c r="N168" s="128"/>
      <c r="O168" s="128"/>
    </row>
    <row r="169" spans="2:15" ht="15.75" customHeight="1">
      <c r="E169" s="514" t="str">
        <f>IFERROR(F169/G169,"")</f>
        <v/>
      </c>
      <c r="F169" s="353"/>
      <c r="G169" s="353"/>
      <c r="N169" s="128"/>
      <c r="O169" s="128"/>
    </row>
    <row r="170" spans="2:15" ht="15.75" customHeight="1">
      <c r="N170" s="128"/>
      <c r="O170" s="128"/>
    </row>
    <row r="171" spans="2:15" ht="15.75" customHeight="1">
      <c r="E171" s="508" t="s">
        <v>245</v>
      </c>
      <c r="F171" s="508" t="s">
        <v>244</v>
      </c>
      <c r="G171" s="508" t="s">
        <v>246</v>
      </c>
      <c r="H171" s="509" t="s">
        <v>247</v>
      </c>
      <c r="N171" s="128"/>
      <c r="O171" s="128"/>
    </row>
    <row r="172" spans="2:15" ht="15.75" customHeight="1">
      <c r="E172" s="514" t="str">
        <f>IFERROR(3*F172*G172/(100*H172),"")</f>
        <v/>
      </c>
      <c r="F172" s="353"/>
      <c r="G172" s="353"/>
      <c r="H172" s="353"/>
      <c r="N172" s="128"/>
      <c r="O172" s="128"/>
    </row>
    <row r="173" spans="2:15" ht="15.75" customHeight="1">
      <c r="N173" s="128"/>
      <c r="O173" s="128"/>
    </row>
    <row r="174" spans="2:15" ht="15.75" customHeight="1">
      <c r="N174" s="128"/>
      <c r="O174" s="128"/>
    </row>
    <row r="175" spans="2:15" ht="15.75" customHeight="1">
      <c r="N175" s="128"/>
      <c r="O175" s="128"/>
    </row>
    <row r="176" spans="2:15" ht="15.75" customHeight="1">
      <c r="N176" s="128"/>
      <c r="O176" s="128"/>
    </row>
    <row r="177" spans="2:15" ht="15.75" customHeight="1" thickBot="1">
      <c r="N177" s="128"/>
      <c r="O177" s="128"/>
    </row>
    <row r="178" spans="2:15" ht="15.75" customHeight="1">
      <c r="B178" s="41"/>
      <c r="C178" s="417" t="s">
        <v>40</v>
      </c>
      <c r="D178" s="416" t="s">
        <v>39</v>
      </c>
      <c r="E178" s="418" t="s">
        <v>40</v>
      </c>
      <c r="F178" s="418" t="s">
        <v>40</v>
      </c>
      <c r="G178" s="197" t="s">
        <v>39</v>
      </c>
      <c r="H178" s="418" t="s">
        <v>40</v>
      </c>
      <c r="I178" s="418" t="s">
        <v>40</v>
      </c>
      <c r="J178" s="197" t="s">
        <v>39</v>
      </c>
      <c r="K178" s="419" t="s">
        <v>38</v>
      </c>
      <c r="L178" s="175"/>
      <c r="M178" s="176"/>
      <c r="N178" s="128"/>
      <c r="O178" s="128"/>
    </row>
    <row r="179" spans="2:15" ht="15.75" customHeight="1" thickBot="1">
      <c r="B179" s="41"/>
      <c r="C179" s="420" t="s">
        <v>41</v>
      </c>
      <c r="D179" s="184" t="s">
        <v>42</v>
      </c>
      <c r="E179" s="421" t="s">
        <v>43</v>
      </c>
      <c r="F179" s="421" t="s">
        <v>43</v>
      </c>
      <c r="G179" s="198" t="s">
        <v>44</v>
      </c>
      <c r="H179" s="421" t="s">
        <v>43</v>
      </c>
      <c r="I179" s="421" t="s">
        <v>41</v>
      </c>
      <c r="J179" s="198" t="s">
        <v>45</v>
      </c>
      <c r="K179" s="422" t="s">
        <v>43</v>
      </c>
      <c r="L179" s="175"/>
      <c r="M179" s="175"/>
      <c r="N179" s="128"/>
      <c r="O179" s="128"/>
    </row>
    <row r="180" spans="2:15" ht="15.75" customHeight="1">
      <c r="B180" s="41"/>
      <c r="C180" s="187"/>
      <c r="D180" s="188"/>
      <c r="E180" s="189"/>
      <c r="F180" s="187"/>
      <c r="G180" s="188"/>
      <c r="H180" s="189"/>
      <c r="I180" s="187"/>
      <c r="J180" s="188"/>
      <c r="K180" s="189"/>
      <c r="L180" s="177"/>
      <c r="M180" s="171"/>
      <c r="N180" s="128"/>
      <c r="O180" s="128"/>
    </row>
    <row r="181" spans="2:15" ht="15.75" customHeight="1">
      <c r="B181" s="41"/>
      <c r="C181" s="181"/>
      <c r="D181" s="163"/>
      <c r="E181" s="182"/>
      <c r="F181" s="181"/>
      <c r="G181" s="163"/>
      <c r="H181" s="182"/>
      <c r="I181" s="181"/>
      <c r="J181" s="163"/>
      <c r="K181" s="182"/>
      <c r="L181" s="177"/>
      <c r="M181" s="171"/>
      <c r="N181" s="128"/>
      <c r="O181" s="128"/>
    </row>
    <row r="182" spans="2:15" ht="15.75" customHeight="1">
      <c r="B182" s="41"/>
      <c r="C182" s="179"/>
      <c r="D182" s="173"/>
      <c r="E182" s="180"/>
      <c r="F182" s="179"/>
      <c r="G182" s="173"/>
      <c r="H182" s="180"/>
      <c r="I182" s="179"/>
      <c r="J182" s="173"/>
      <c r="K182" s="180"/>
      <c r="L182" s="177"/>
      <c r="M182" s="171"/>
      <c r="N182" s="128"/>
      <c r="O182" s="128"/>
    </row>
    <row r="183" spans="2:15" ht="15.75" customHeight="1">
      <c r="B183" s="41"/>
      <c r="C183" s="181"/>
      <c r="D183" s="163"/>
      <c r="E183" s="182"/>
      <c r="F183" s="181"/>
      <c r="G183" s="163"/>
      <c r="H183" s="182"/>
      <c r="I183" s="181"/>
      <c r="J183" s="163"/>
      <c r="K183" s="182"/>
      <c r="L183" s="177"/>
      <c r="M183" s="171"/>
      <c r="N183" s="128"/>
      <c r="O183" s="128"/>
    </row>
    <row r="184" spans="2:15" ht="15.75" customHeight="1">
      <c r="B184" s="41"/>
      <c r="C184" s="179"/>
      <c r="D184" s="173"/>
      <c r="E184" s="180"/>
      <c r="F184" s="179"/>
      <c r="G184" s="173"/>
      <c r="H184" s="180"/>
      <c r="I184" s="179"/>
      <c r="J184" s="173"/>
      <c r="K184" s="180"/>
      <c r="L184" s="177"/>
      <c r="M184" s="171"/>
      <c r="N184" s="128"/>
      <c r="O184" s="128"/>
    </row>
    <row r="185" spans="2:15" ht="15.75" customHeight="1">
      <c r="B185" s="41"/>
      <c r="C185" s="181"/>
      <c r="D185" s="163"/>
      <c r="E185" s="182"/>
      <c r="F185" s="181"/>
      <c r="G185" s="163"/>
      <c r="H185" s="182"/>
      <c r="I185" s="181"/>
      <c r="J185" s="163"/>
      <c r="K185" s="182"/>
      <c r="L185" s="177"/>
      <c r="M185" s="171"/>
      <c r="N185" s="128"/>
      <c r="O185" s="128"/>
    </row>
    <row r="186" spans="2:15" ht="15.75" customHeight="1">
      <c r="B186" s="41"/>
      <c r="C186" s="179"/>
      <c r="D186" s="173"/>
      <c r="E186" s="180"/>
      <c r="F186" s="179"/>
      <c r="G186" s="173"/>
      <c r="H186" s="180"/>
      <c r="I186" s="179"/>
      <c r="J186" s="173"/>
      <c r="K186" s="180"/>
      <c r="L186" s="177"/>
      <c r="M186" s="171"/>
      <c r="N186" s="128"/>
      <c r="O186" s="128"/>
    </row>
    <row r="187" spans="2:15" ht="15.75" customHeight="1">
      <c r="B187" s="41"/>
      <c r="C187" s="181"/>
      <c r="D187" s="163"/>
      <c r="E187" s="182"/>
      <c r="F187" s="181"/>
      <c r="G187" s="163"/>
      <c r="H187" s="182"/>
      <c r="I187" s="181"/>
      <c r="J187" s="163"/>
      <c r="K187" s="182"/>
      <c r="L187" s="177"/>
      <c r="M187" s="171"/>
      <c r="N187" s="128"/>
      <c r="O187" s="128"/>
    </row>
    <row r="188" spans="2:15" ht="15.75" customHeight="1">
      <c r="B188" s="41"/>
      <c r="C188" s="179"/>
      <c r="D188" s="173"/>
      <c r="E188" s="180"/>
      <c r="F188" s="179"/>
      <c r="G188" s="173"/>
      <c r="H188" s="180"/>
      <c r="I188" s="179"/>
      <c r="J188" s="173"/>
      <c r="K188" s="180"/>
      <c r="L188" s="170"/>
      <c r="M188" s="171"/>
      <c r="N188" s="128"/>
      <c r="O188" s="128"/>
    </row>
    <row r="189" spans="2:15" ht="15.75" customHeight="1">
      <c r="B189" s="41"/>
      <c r="C189" s="181"/>
      <c r="D189" s="163"/>
      <c r="E189" s="182"/>
      <c r="F189" s="181"/>
      <c r="G189" s="163"/>
      <c r="H189" s="182"/>
      <c r="I189" s="181"/>
      <c r="J189" s="163"/>
      <c r="K189" s="182"/>
      <c r="L189" s="170"/>
      <c r="M189" s="171"/>
      <c r="N189" s="128"/>
      <c r="O189" s="128"/>
    </row>
    <row r="190" spans="2:15" ht="15.75" customHeight="1">
      <c r="B190" s="41"/>
      <c r="C190" s="179"/>
      <c r="D190" s="173"/>
      <c r="E190" s="180"/>
      <c r="F190" s="179"/>
      <c r="G190" s="173"/>
      <c r="H190" s="180"/>
      <c r="I190" s="179"/>
      <c r="J190" s="173"/>
      <c r="K190" s="180"/>
      <c r="L190" s="170"/>
      <c r="M190" s="171"/>
      <c r="N190" s="128"/>
      <c r="O190" s="128"/>
    </row>
    <row r="191" spans="2:15" ht="15.75" customHeight="1">
      <c r="B191" s="41"/>
      <c r="C191" s="181"/>
      <c r="D191" s="163"/>
      <c r="E191" s="182"/>
      <c r="F191" s="181"/>
      <c r="G191" s="163"/>
      <c r="H191" s="182"/>
      <c r="I191" s="181"/>
      <c r="J191" s="163"/>
      <c r="K191" s="182"/>
      <c r="L191" s="170"/>
      <c r="M191" s="171"/>
      <c r="N191" s="128"/>
      <c r="O191" s="128"/>
    </row>
    <row r="192" spans="2:15" ht="15.75" customHeight="1">
      <c r="B192" s="41"/>
      <c r="C192" s="179"/>
      <c r="D192" s="173"/>
      <c r="E192" s="180"/>
      <c r="F192" s="179"/>
      <c r="G192" s="173"/>
      <c r="H192" s="180"/>
      <c r="I192" s="179"/>
      <c r="J192" s="173"/>
      <c r="K192" s="180"/>
      <c r="L192" s="170"/>
      <c r="M192" s="171"/>
      <c r="N192" s="128"/>
      <c r="O192" s="128"/>
    </row>
    <row r="193" spans="2:19" ht="15.75" customHeight="1">
      <c r="B193" s="41"/>
      <c r="C193" s="181"/>
      <c r="D193" s="163"/>
      <c r="E193" s="182"/>
      <c r="F193" s="181"/>
      <c r="G193" s="163"/>
      <c r="H193" s="182"/>
      <c r="I193" s="181"/>
      <c r="J193" s="163"/>
      <c r="K193" s="182"/>
      <c r="L193" s="170"/>
      <c r="M193" s="171"/>
      <c r="N193" s="128"/>
      <c r="O193" s="128"/>
    </row>
    <row r="194" spans="2:19" ht="15.75" customHeight="1">
      <c r="B194" s="41"/>
      <c r="C194" s="179"/>
      <c r="D194" s="173"/>
      <c r="E194" s="180"/>
      <c r="F194" s="179"/>
      <c r="G194" s="173"/>
      <c r="H194" s="180"/>
      <c r="I194" s="179"/>
      <c r="J194" s="173"/>
      <c r="K194" s="180"/>
      <c r="L194" s="170"/>
      <c r="M194" s="171"/>
      <c r="N194" s="128"/>
      <c r="O194" s="128"/>
    </row>
    <row r="195" spans="2:19" ht="15.75" customHeight="1">
      <c r="B195" s="41"/>
      <c r="C195" s="181"/>
      <c r="D195" s="163"/>
      <c r="E195" s="182"/>
      <c r="F195" s="181"/>
      <c r="G195" s="163"/>
      <c r="H195" s="182"/>
      <c r="I195" s="181"/>
      <c r="J195" s="163"/>
      <c r="K195" s="182"/>
      <c r="L195" s="170"/>
      <c r="M195" s="171"/>
      <c r="N195" s="128"/>
      <c r="O195" s="128"/>
    </row>
    <row r="196" spans="2:19" ht="15.75" customHeight="1">
      <c r="B196" s="41"/>
      <c r="C196" s="179"/>
      <c r="D196" s="173"/>
      <c r="E196" s="180"/>
      <c r="F196" s="179"/>
      <c r="G196" s="173"/>
      <c r="H196" s="180"/>
      <c r="I196" s="179"/>
      <c r="J196" s="173"/>
      <c r="K196" s="180"/>
      <c r="L196" s="170"/>
      <c r="M196" s="171"/>
      <c r="N196" s="128"/>
      <c r="O196" s="128"/>
    </row>
    <row r="197" spans="2:19" ht="15.75" customHeight="1">
      <c r="B197" s="41"/>
      <c r="C197" s="181"/>
      <c r="D197" s="162"/>
      <c r="E197" s="182"/>
      <c r="F197" s="181"/>
      <c r="G197" s="162"/>
      <c r="H197" s="182"/>
      <c r="I197" s="181"/>
      <c r="J197" s="162"/>
      <c r="K197" s="182"/>
      <c r="L197" s="170"/>
      <c r="M197" s="171"/>
      <c r="N197" s="128"/>
      <c r="O197" s="128"/>
    </row>
    <row r="198" spans="2:19" ht="15.75" customHeight="1">
      <c r="B198" s="41"/>
      <c r="C198" s="179"/>
      <c r="D198" s="173"/>
      <c r="E198" s="180"/>
      <c r="F198" s="179"/>
      <c r="G198" s="173"/>
      <c r="H198" s="180"/>
      <c r="I198" s="179"/>
      <c r="J198" s="173"/>
      <c r="K198" s="180"/>
      <c r="L198" s="170"/>
      <c r="M198" s="171"/>
      <c r="N198" s="128"/>
      <c r="O198" s="399">
        <f>173.2*1/56</f>
        <v>3.0928571428571425</v>
      </c>
      <c r="P198" s="414" t="s">
        <v>195</v>
      </c>
      <c r="Q198" s="414" t="s">
        <v>194</v>
      </c>
      <c r="R198" s="415" t="s">
        <v>196</v>
      </c>
      <c r="S198" s="353" t="s">
        <v>197</v>
      </c>
    </row>
    <row r="199" spans="2:19" ht="15.75" customHeight="1">
      <c r="B199" s="41"/>
      <c r="C199" s="181"/>
      <c r="D199" s="163"/>
      <c r="E199" s="182"/>
      <c r="F199" s="181"/>
      <c r="G199" s="163"/>
      <c r="H199" s="182"/>
      <c r="I199" s="181"/>
      <c r="J199" s="163"/>
      <c r="K199" s="182"/>
      <c r="L199" s="170"/>
      <c r="M199" s="171"/>
      <c r="N199" s="128"/>
      <c r="O199" s="397">
        <v>1</v>
      </c>
      <c r="P199" s="407">
        <v>45</v>
      </c>
      <c r="Q199" s="398"/>
      <c r="R199" s="398"/>
      <c r="S199" s="398"/>
    </row>
    <row r="200" spans="2:19" ht="15.75" customHeight="1">
      <c r="B200" s="41"/>
      <c r="C200" s="179"/>
      <c r="D200" s="173"/>
      <c r="E200" s="180"/>
      <c r="F200" s="179"/>
      <c r="G200" s="173"/>
      <c r="H200" s="180"/>
      <c r="I200" s="179"/>
      <c r="J200" s="173"/>
      <c r="K200" s="180"/>
      <c r="L200" s="170"/>
      <c r="M200" s="171"/>
      <c r="N200" s="128"/>
      <c r="O200" s="397">
        <v>2</v>
      </c>
      <c r="P200" s="398"/>
      <c r="Q200" s="398"/>
      <c r="R200" s="398"/>
      <c r="S200" s="398"/>
    </row>
    <row r="201" spans="2:19" ht="15.75" customHeight="1">
      <c r="B201" s="41"/>
      <c r="C201" s="181"/>
      <c r="D201" s="163"/>
      <c r="E201" s="182"/>
      <c r="F201" s="181"/>
      <c r="G201" s="163"/>
      <c r="H201" s="182"/>
      <c r="I201" s="181"/>
      <c r="J201" s="163"/>
      <c r="K201" s="182"/>
      <c r="L201" s="170"/>
      <c r="M201" s="171"/>
      <c r="N201" s="128"/>
      <c r="O201" s="397">
        <v>3</v>
      </c>
      <c r="P201" s="398"/>
      <c r="Q201" s="398"/>
      <c r="R201" s="398"/>
      <c r="S201" s="398"/>
    </row>
    <row r="202" spans="2:19" ht="15.75" customHeight="1">
      <c r="B202" s="41"/>
      <c r="C202" s="199"/>
      <c r="D202" s="173"/>
      <c r="E202" s="199"/>
      <c r="F202" s="199"/>
      <c r="G202" s="173"/>
      <c r="H202" s="200"/>
      <c r="I202" s="199"/>
      <c r="J202" s="173"/>
      <c r="K202" s="199"/>
      <c r="L202" s="170"/>
      <c r="M202" s="171"/>
      <c r="N202" s="128"/>
      <c r="O202" s="397">
        <v>4</v>
      </c>
      <c r="P202" s="398"/>
      <c r="Q202" s="398"/>
      <c r="R202" s="398"/>
      <c r="S202" s="398"/>
    </row>
    <row r="203" spans="2:19" ht="15.75" customHeight="1">
      <c r="B203" s="41"/>
      <c r="C203" s="181"/>
      <c r="D203" s="163"/>
      <c r="E203" s="182"/>
      <c r="F203" s="181"/>
      <c r="G203" s="163"/>
      <c r="H203" s="182"/>
      <c r="I203" s="181"/>
      <c r="J203" s="163"/>
      <c r="K203" s="182"/>
      <c r="L203" s="170"/>
      <c r="M203" s="171"/>
      <c r="N203" s="128"/>
      <c r="O203" s="397">
        <v>5</v>
      </c>
      <c r="P203" s="398"/>
      <c r="Q203" s="398"/>
      <c r="R203" s="398"/>
      <c r="S203" s="398"/>
    </row>
    <row r="204" spans="2:19" ht="15.75" customHeight="1" thickBot="1">
      <c r="B204" s="41"/>
      <c r="C204" s="199"/>
      <c r="D204" s="173"/>
      <c r="E204" s="199"/>
      <c r="F204" s="199"/>
      <c r="G204" s="173"/>
      <c r="H204" s="200"/>
      <c r="I204" s="199"/>
      <c r="J204" s="173"/>
      <c r="K204" s="199"/>
      <c r="L204" s="170"/>
      <c r="M204" s="171"/>
      <c r="N204" s="128"/>
      <c r="O204" s="397">
        <v>6</v>
      </c>
      <c r="P204" s="398"/>
      <c r="Q204" s="398"/>
      <c r="R204" s="398"/>
      <c r="S204" s="398"/>
    </row>
    <row r="205" spans="2:19" ht="15.75" customHeight="1" thickBot="1">
      <c r="B205" s="41"/>
      <c r="C205" s="183"/>
      <c r="D205" s="184" t="s">
        <v>46</v>
      </c>
      <c r="E205" s="185"/>
      <c r="F205" s="185"/>
      <c r="G205" s="186" t="s">
        <v>47</v>
      </c>
      <c r="H205" s="185"/>
      <c r="I205" s="185"/>
      <c r="J205" s="186" t="s">
        <v>48</v>
      </c>
      <c r="K205" s="185"/>
      <c r="L205" s="29"/>
      <c r="M205" s="29"/>
      <c r="N205" s="128"/>
      <c r="O205" s="397">
        <v>7</v>
      </c>
      <c r="P205" s="398"/>
      <c r="Q205" s="398"/>
      <c r="R205" s="398"/>
      <c r="S205" s="398"/>
    </row>
    <row r="206" spans="2:19" ht="15.75" customHeight="1" thickBot="1">
      <c r="B206" s="41"/>
      <c r="C206" s="64"/>
      <c r="D206" s="65">
        <f>SUM(C180:E204)</f>
        <v>0</v>
      </c>
      <c r="E206" s="65"/>
      <c r="F206" s="65"/>
      <c r="G206" s="65">
        <f>SUM(F180:H204)</f>
        <v>0</v>
      </c>
      <c r="H206" s="65"/>
      <c r="I206" s="65"/>
      <c r="J206" s="65">
        <f>SUM(I180:K204)</f>
        <v>0</v>
      </c>
      <c r="K206" s="66"/>
      <c r="L206" s="65" t="s">
        <v>49</v>
      </c>
      <c r="M206" s="65"/>
      <c r="N206" s="128"/>
      <c r="O206" s="128"/>
    </row>
    <row r="207" spans="2:19" ht="15.75" customHeight="1" thickBot="1">
      <c r="B207" s="41"/>
      <c r="C207" s="67" t="s">
        <v>50</v>
      </c>
      <c r="D207" s="68"/>
      <c r="E207" s="68"/>
      <c r="F207" s="69" t="s">
        <v>51</v>
      </c>
      <c r="G207" s="70"/>
      <c r="H207" s="71" t="s">
        <v>52</v>
      </c>
      <c r="I207" s="72">
        <v>20</v>
      </c>
      <c r="J207" s="73"/>
      <c r="K207" s="68"/>
      <c r="L207" s="74">
        <f>IFERROR((D207+G207+J207)/I207,"")</f>
        <v>0</v>
      </c>
      <c r="M207" s="75"/>
      <c r="N207" s="128"/>
      <c r="O207" s="128"/>
    </row>
    <row r="208" spans="2:19" ht="15.75" customHeight="1">
      <c r="B208" s="41"/>
      <c r="C208" s="64"/>
      <c r="D208" s="68"/>
      <c r="E208" s="68"/>
      <c r="F208" s="68"/>
      <c r="G208" s="68" t="s">
        <v>42</v>
      </c>
      <c r="H208" s="76" t="s">
        <v>44</v>
      </c>
      <c r="I208" s="68" t="s">
        <v>45</v>
      </c>
      <c r="J208" s="68"/>
      <c r="K208" s="68"/>
      <c r="L208" s="68"/>
      <c r="M208" s="77" t="s">
        <v>53</v>
      </c>
      <c r="N208" s="128"/>
      <c r="O208" s="128"/>
    </row>
    <row r="209" spans="2:15" ht="15.75" customHeight="1">
      <c r="B209" s="41"/>
      <c r="C209" s="64"/>
      <c r="D209" s="29"/>
      <c r="F209" s="29"/>
      <c r="G209" s="78"/>
      <c r="H209" s="79"/>
      <c r="I209" s="78"/>
      <c r="J209" s="29"/>
      <c r="K209" s="29"/>
      <c r="L209" s="29"/>
      <c r="M209" s="80" t="str">
        <f>IFERROR(#REF!/(3^(1/2)*220),"")</f>
        <v/>
      </c>
      <c r="N209" s="128"/>
      <c r="O209" s="128"/>
    </row>
    <row r="210" spans="2:15" ht="15.75" customHeight="1">
      <c r="B210" s="41"/>
      <c r="C210" s="64"/>
      <c r="D210" s="29"/>
      <c r="E210" s="81" t="s">
        <v>54</v>
      </c>
      <c r="F210" s="29"/>
      <c r="G210" s="82" t="str">
        <f>IFERROR(#REF!/(#REF!+#REF!+#REF!),"")</f>
        <v/>
      </c>
      <c r="H210" s="82" t="str">
        <f>IFERROR(#REF!/(#REF!+#REF!+#REF!),"")</f>
        <v/>
      </c>
      <c r="I210" s="82" t="str">
        <f>IFERROR(#REF!/(#REF!+#REF!+#REF!),"")</f>
        <v/>
      </c>
      <c r="J210" s="83" t="s">
        <v>55</v>
      </c>
      <c r="K210" s="29"/>
      <c r="L210" s="29"/>
      <c r="M210" s="29"/>
      <c r="N210" s="128"/>
      <c r="O210" s="128"/>
    </row>
    <row r="211" spans="2:15" ht="15.75" customHeight="1">
      <c r="B211" s="41"/>
      <c r="C211" s="64"/>
      <c r="D211" s="29"/>
      <c r="G211" s="69" t="s">
        <v>42</v>
      </c>
      <c r="H211" s="65" t="s">
        <v>44</v>
      </c>
      <c r="I211" s="69" t="s">
        <v>45</v>
      </c>
      <c r="J211" s="69"/>
      <c r="N211" s="128"/>
      <c r="O211" s="128"/>
    </row>
    <row r="212" spans="2:15" ht="15.75" customHeight="1">
      <c r="B212" s="41"/>
      <c r="C212" s="64"/>
      <c r="D212" s="29"/>
      <c r="G212" s="69"/>
      <c r="H212" s="65"/>
      <c r="I212" s="69"/>
      <c r="J212" s="69"/>
      <c r="N212" s="128"/>
      <c r="O212" s="128"/>
    </row>
    <row r="213" spans="2:15" ht="15.75" customHeight="1">
      <c r="B213" s="208"/>
      <c r="C213" s="164"/>
      <c r="D213" s="164"/>
      <c r="E213" s="213"/>
      <c r="F213" s="210"/>
      <c r="G213" s="164"/>
      <c r="H213" s="164"/>
      <c r="I213" s="210"/>
      <c r="J213" s="214"/>
      <c r="K213" s="164"/>
      <c r="L213" s="210"/>
      <c r="M213" s="164"/>
      <c r="N213" s="128"/>
      <c r="O213" s="128"/>
    </row>
    <row r="214" spans="2:15" ht="15.75" customHeight="1">
      <c r="C214" s="127"/>
      <c r="D214" s="128"/>
      <c r="E214" s="127"/>
      <c r="M214" s="128"/>
      <c r="N214" s="128"/>
      <c r="O214" s="128"/>
    </row>
    <row r="215" spans="2:15" ht="15.75" customHeight="1">
      <c r="C215" s="127"/>
      <c r="D215" s="128"/>
      <c r="E215" s="147" t="s">
        <v>117</v>
      </c>
      <c r="F215" s="148" t="s">
        <v>118</v>
      </c>
      <c r="G215" s="46" t="s">
        <v>119</v>
      </c>
      <c r="H215" s="46" t="s">
        <v>120</v>
      </c>
      <c r="I215" s="149" t="s">
        <v>121</v>
      </c>
      <c r="J215" s="149" t="s">
        <v>121</v>
      </c>
      <c r="K215" s="46" t="s">
        <v>122</v>
      </c>
      <c r="M215" s="128"/>
      <c r="N215" s="128"/>
      <c r="O215" s="128"/>
    </row>
    <row r="216" spans="2:15" ht="15.75" customHeight="1">
      <c r="C216" s="127"/>
      <c r="D216" s="128"/>
      <c r="E216" s="147" t="s">
        <v>123</v>
      </c>
      <c r="F216" s="46" t="s">
        <v>122</v>
      </c>
      <c r="G216" s="46" t="s">
        <v>122</v>
      </c>
      <c r="H216" s="150" t="s">
        <v>123</v>
      </c>
      <c r="I216" s="149" t="s">
        <v>121</v>
      </c>
      <c r="J216" s="149" t="s">
        <v>121</v>
      </c>
      <c r="K216" s="150" t="s">
        <v>34</v>
      </c>
      <c r="M216" s="128"/>
      <c r="N216" s="128"/>
      <c r="O216" s="128"/>
    </row>
    <row r="217" spans="2:15" ht="15.75" customHeight="1">
      <c r="C217" s="127"/>
      <c r="D217" s="128"/>
      <c r="E217" s="147" t="s">
        <v>124</v>
      </c>
      <c r="F217" s="150" t="s">
        <v>34</v>
      </c>
      <c r="G217" s="150" t="s">
        <v>34</v>
      </c>
      <c r="H217" s="150" t="s">
        <v>34</v>
      </c>
      <c r="I217" s="150" t="s">
        <v>34</v>
      </c>
      <c r="J217" s="150" t="s">
        <v>34</v>
      </c>
      <c r="K217" s="150" t="s">
        <v>34</v>
      </c>
      <c r="M217" s="128"/>
      <c r="N217" s="128"/>
      <c r="O217" s="128"/>
    </row>
    <row r="218" spans="2:15" ht="15.75" customHeight="1">
      <c r="C218" s="127"/>
      <c r="D218" s="128"/>
      <c r="E218" s="147" t="s">
        <v>125</v>
      </c>
      <c r="F218" s="150" t="s">
        <v>34</v>
      </c>
      <c r="G218" s="150" t="s">
        <v>34</v>
      </c>
      <c r="H218" s="150" t="s">
        <v>34</v>
      </c>
      <c r="I218" s="150" t="s">
        <v>34</v>
      </c>
      <c r="J218" s="150" t="s">
        <v>34</v>
      </c>
      <c r="K218" s="150" t="s">
        <v>34</v>
      </c>
      <c r="M218" s="128"/>
      <c r="N218" s="128"/>
      <c r="O218" s="128"/>
    </row>
    <row r="219" spans="2:15" ht="15.75" customHeight="1">
      <c r="C219" s="127"/>
      <c r="D219" s="128"/>
      <c r="E219" s="147" t="s">
        <v>126</v>
      </c>
      <c r="F219" s="150" t="s">
        <v>34</v>
      </c>
      <c r="G219" s="150" t="s">
        <v>34</v>
      </c>
      <c r="H219" s="150" t="s">
        <v>34</v>
      </c>
      <c r="I219" s="150" t="s">
        <v>34</v>
      </c>
      <c r="J219" s="150" t="s">
        <v>34</v>
      </c>
      <c r="K219" s="150" t="s">
        <v>34</v>
      </c>
      <c r="M219" s="128"/>
      <c r="N219" s="128"/>
      <c r="O219" s="128"/>
    </row>
    <row r="220" spans="2:15" ht="15.75" customHeight="1">
      <c r="C220" s="127"/>
      <c r="D220" s="128"/>
      <c r="E220" s="147" t="s">
        <v>127</v>
      </c>
      <c r="F220" s="150" t="s">
        <v>34</v>
      </c>
      <c r="G220" s="150" t="s">
        <v>34</v>
      </c>
      <c r="H220" s="149" t="s">
        <v>121</v>
      </c>
      <c r="I220" s="149" t="s">
        <v>121</v>
      </c>
      <c r="J220" s="149" t="s">
        <v>121</v>
      </c>
      <c r="K220" s="149" t="s">
        <v>121</v>
      </c>
      <c r="M220" s="128"/>
      <c r="N220" s="128"/>
      <c r="O220" s="128"/>
    </row>
    <row r="221" spans="2:15" ht="15.75" customHeight="1">
      <c r="C221" s="127"/>
      <c r="D221" s="128"/>
      <c r="E221" s="147" t="s">
        <v>128</v>
      </c>
      <c r="F221" s="149" t="s">
        <v>121</v>
      </c>
      <c r="G221" s="149" t="s">
        <v>121</v>
      </c>
      <c r="H221" s="46" t="s">
        <v>129</v>
      </c>
      <c r="I221" s="46" t="s">
        <v>129</v>
      </c>
      <c r="J221" s="46" t="s">
        <v>129</v>
      </c>
      <c r="K221" s="46" t="s">
        <v>129</v>
      </c>
      <c r="M221" s="128"/>
      <c r="N221" s="128"/>
      <c r="O221" s="128"/>
    </row>
    <row r="222" spans="2:15" ht="15.75" customHeight="1">
      <c r="C222" s="127"/>
      <c r="D222" s="128"/>
      <c r="E222" s="147" t="s">
        <v>130</v>
      </c>
      <c r="F222" s="46" t="s">
        <v>129</v>
      </c>
      <c r="G222" s="46" t="s">
        <v>129</v>
      </c>
      <c r="H222" s="46" t="s">
        <v>129</v>
      </c>
      <c r="I222" s="46" t="s">
        <v>129</v>
      </c>
      <c r="J222" s="46" t="s">
        <v>129</v>
      </c>
      <c r="K222" s="46" t="s">
        <v>129</v>
      </c>
      <c r="M222" s="128"/>
      <c r="N222" s="128"/>
      <c r="O222" s="128"/>
    </row>
    <row r="223" spans="2:15" ht="15.75" customHeight="1">
      <c r="C223" s="127"/>
      <c r="D223" s="128"/>
      <c r="E223" s="147" t="s">
        <v>131</v>
      </c>
      <c r="F223" s="46" t="s">
        <v>129</v>
      </c>
      <c r="G223" s="46" t="s">
        <v>129</v>
      </c>
      <c r="H223" s="46" t="s">
        <v>129</v>
      </c>
      <c r="I223" s="46" t="s">
        <v>129</v>
      </c>
      <c r="J223" s="46" t="s">
        <v>129</v>
      </c>
      <c r="K223" s="46" t="s">
        <v>129</v>
      </c>
      <c r="M223" s="128"/>
      <c r="N223" s="128"/>
      <c r="O223" s="128"/>
    </row>
    <row r="224" spans="2:15" ht="15.75" customHeight="1">
      <c r="C224" s="127"/>
      <c r="D224" s="128"/>
      <c r="E224" s="147" t="s">
        <v>132</v>
      </c>
      <c r="F224" s="46" t="s">
        <v>129</v>
      </c>
      <c r="G224" s="46" t="s">
        <v>129</v>
      </c>
      <c r="H224" s="46" t="s">
        <v>129</v>
      </c>
      <c r="I224" s="46" t="s">
        <v>129</v>
      </c>
      <c r="J224" s="46" t="s">
        <v>129</v>
      </c>
      <c r="K224" s="46" t="s">
        <v>129</v>
      </c>
      <c r="M224" s="128"/>
      <c r="N224" s="128"/>
      <c r="O224" s="128"/>
    </row>
    <row r="225" spans="3:15" ht="15.75" customHeight="1">
      <c r="C225" s="127"/>
      <c r="D225" s="128"/>
      <c r="E225" s="147" t="s">
        <v>133</v>
      </c>
      <c r="F225" s="46" t="s">
        <v>129</v>
      </c>
      <c r="G225" s="46" t="s">
        <v>129</v>
      </c>
      <c r="H225" s="46" t="s">
        <v>129</v>
      </c>
      <c r="I225" s="46" t="s">
        <v>129</v>
      </c>
      <c r="J225" s="46" t="s">
        <v>129</v>
      </c>
      <c r="K225" s="46" t="s">
        <v>129</v>
      </c>
      <c r="M225" s="128"/>
      <c r="N225" s="128"/>
      <c r="O225" s="128"/>
    </row>
    <row r="226" spans="3:15" ht="15.75" customHeight="1">
      <c r="C226" s="127"/>
      <c r="D226" s="128"/>
      <c r="E226" s="147" t="s">
        <v>134</v>
      </c>
      <c r="F226" s="46" t="s">
        <v>129</v>
      </c>
      <c r="G226" s="46" t="s">
        <v>129</v>
      </c>
      <c r="H226" s="46" t="s">
        <v>129</v>
      </c>
      <c r="I226" s="46" t="s">
        <v>129</v>
      </c>
      <c r="J226" s="46" t="s">
        <v>129</v>
      </c>
      <c r="K226" s="46" t="s">
        <v>129</v>
      </c>
      <c r="M226" s="128"/>
      <c r="N226" s="128"/>
      <c r="O226" s="128"/>
    </row>
    <row r="227" spans="3:15" ht="15.75" customHeight="1">
      <c r="C227" s="127"/>
      <c r="D227" s="128"/>
      <c r="E227" s="147" t="s">
        <v>135</v>
      </c>
      <c r="F227" s="46" t="s">
        <v>129</v>
      </c>
      <c r="G227" s="46" t="s">
        <v>129</v>
      </c>
      <c r="H227" s="46" t="s">
        <v>129</v>
      </c>
      <c r="I227" s="46" t="s">
        <v>129</v>
      </c>
      <c r="J227" s="46" t="s">
        <v>129</v>
      </c>
      <c r="K227" s="149" t="s">
        <v>121</v>
      </c>
      <c r="M227" s="128"/>
      <c r="N227" s="128"/>
      <c r="O227" s="128"/>
    </row>
    <row r="228" spans="3:15" ht="15.75" customHeight="1">
      <c r="C228" s="127"/>
      <c r="D228" s="128"/>
      <c r="E228" s="147" t="s">
        <v>136</v>
      </c>
      <c r="F228" s="149" t="s">
        <v>121</v>
      </c>
      <c r="G228" s="149" t="s">
        <v>121</v>
      </c>
      <c r="H228" s="149" t="s">
        <v>121</v>
      </c>
      <c r="I228" s="149" t="s">
        <v>121</v>
      </c>
      <c r="J228" s="149" t="s">
        <v>121</v>
      </c>
      <c r="K228" s="149" t="s">
        <v>121</v>
      </c>
      <c r="M228" s="128"/>
      <c r="N228" s="128"/>
      <c r="O228" s="128"/>
    </row>
    <row r="229" spans="3:15" ht="15.75" customHeight="1">
      <c r="C229" s="127"/>
      <c r="D229" s="128"/>
      <c r="E229" s="127"/>
      <c r="F229" s="127"/>
      <c r="G229" s="127"/>
      <c r="H229" s="127"/>
      <c r="I229" s="129"/>
      <c r="J229" s="128"/>
      <c r="M229" s="128"/>
      <c r="N229" s="128"/>
      <c r="O229" s="128"/>
    </row>
    <row r="230" spans="3:15" ht="15.75" customHeight="1">
      <c r="C230" s="127"/>
      <c r="D230" s="128"/>
      <c r="E230" s="127"/>
      <c r="F230" s="127"/>
      <c r="G230" s="127"/>
      <c r="H230" s="127"/>
      <c r="I230" s="129"/>
      <c r="J230" s="128"/>
      <c r="M230" s="128"/>
      <c r="N230" s="128"/>
      <c r="O230" s="128"/>
    </row>
    <row r="231" spans="3:15" ht="15.75" customHeight="1">
      <c r="C231" s="127"/>
      <c r="D231" s="128"/>
      <c r="E231" s="127"/>
      <c r="F231" s="127"/>
      <c r="G231" s="127"/>
      <c r="H231" s="127"/>
      <c r="I231" s="129"/>
      <c r="J231" s="128"/>
      <c r="M231" s="128"/>
      <c r="N231" s="128"/>
      <c r="O231" s="128"/>
    </row>
    <row r="232" spans="3:15" ht="15.75" customHeight="1">
      <c r="C232" s="127"/>
      <c r="D232" s="128"/>
      <c r="E232" s="127"/>
      <c r="F232" s="127"/>
      <c r="G232" s="127"/>
      <c r="H232" s="127"/>
      <c r="I232" s="129"/>
      <c r="J232" s="128"/>
      <c r="M232" s="128"/>
      <c r="N232" s="128"/>
      <c r="O232" s="128"/>
    </row>
    <row r="233" spans="3:15" ht="15.75" customHeight="1">
      <c r="C233" s="127"/>
      <c r="D233" s="128"/>
      <c r="E233" s="127"/>
      <c r="F233" s="127"/>
      <c r="G233" s="127"/>
      <c r="H233" s="127"/>
      <c r="I233" s="129"/>
      <c r="J233" s="128"/>
      <c r="M233" s="128"/>
      <c r="N233" s="128"/>
      <c r="O233" s="128"/>
    </row>
    <row r="234" spans="3:15" ht="15.75" customHeight="1">
      <c r="C234" s="127"/>
      <c r="D234" s="128"/>
      <c r="E234" s="127"/>
      <c r="F234" s="127"/>
      <c r="G234" s="127"/>
      <c r="H234" s="127"/>
      <c r="I234" s="129"/>
      <c r="J234" s="128"/>
      <c r="M234" s="128"/>
      <c r="N234" s="128"/>
      <c r="O234" s="128"/>
    </row>
    <row r="235" spans="3:15" ht="15.75" customHeight="1">
      <c r="C235" s="127"/>
      <c r="D235" s="128"/>
      <c r="E235" s="127"/>
      <c r="F235" s="127"/>
      <c r="G235" s="127"/>
      <c r="H235" s="127"/>
      <c r="I235" s="129"/>
      <c r="J235" s="128"/>
      <c r="M235" s="128"/>
      <c r="N235" s="128"/>
      <c r="O235" s="128"/>
    </row>
    <row r="236" spans="3:15" ht="15.75" customHeight="1">
      <c r="C236" s="127"/>
      <c r="D236" s="128"/>
      <c r="E236" s="127"/>
      <c r="F236" s="127"/>
      <c r="G236" s="127"/>
      <c r="H236" s="127"/>
      <c r="I236" s="129"/>
      <c r="J236" s="128"/>
      <c r="M236" s="128"/>
      <c r="N236" s="128"/>
      <c r="O236" s="128"/>
    </row>
    <row r="237" spans="3:15" ht="15.75" customHeight="1">
      <c r="C237" s="127"/>
      <c r="D237" s="128"/>
      <c r="E237" s="127"/>
      <c r="F237" s="127"/>
      <c r="G237" s="127"/>
      <c r="H237" s="127"/>
      <c r="I237" s="129"/>
      <c r="J237" s="128"/>
      <c r="M237" s="128"/>
      <c r="N237" s="128"/>
      <c r="O237" s="128"/>
    </row>
    <row r="238" spans="3:15" ht="15.75" customHeight="1">
      <c r="C238" s="127"/>
      <c r="D238" s="128"/>
      <c r="E238" s="127"/>
      <c r="F238" s="127"/>
      <c r="G238" s="127"/>
      <c r="H238" s="127"/>
      <c r="I238" s="129"/>
      <c r="J238" s="128"/>
      <c r="M238" s="128"/>
      <c r="N238" s="128"/>
      <c r="O238" s="128"/>
    </row>
    <row r="239" spans="3:15" ht="15.75" customHeight="1">
      <c r="C239" s="127"/>
      <c r="D239" s="128"/>
      <c r="E239" s="127"/>
      <c r="F239" s="127"/>
      <c r="G239" s="127"/>
      <c r="H239" s="127"/>
      <c r="I239" s="129"/>
      <c r="J239" s="128"/>
      <c r="M239" s="128"/>
      <c r="N239" s="128"/>
      <c r="O239" s="128"/>
    </row>
    <row r="240" spans="3:15" ht="15.75" customHeight="1">
      <c r="C240" s="127"/>
      <c r="D240" s="128"/>
      <c r="E240" s="127"/>
      <c r="F240" s="127"/>
      <c r="G240" s="127"/>
      <c r="H240" s="127"/>
      <c r="I240" s="129"/>
      <c r="J240" s="128"/>
      <c r="M240" s="128"/>
      <c r="N240" s="128"/>
      <c r="O240" s="128"/>
    </row>
    <row r="241" spans="3:15" ht="15.75" customHeight="1">
      <c r="C241" s="127"/>
      <c r="D241" s="128"/>
      <c r="E241" s="127"/>
      <c r="F241" s="127"/>
      <c r="G241" s="127"/>
      <c r="H241" s="127"/>
      <c r="I241" s="129"/>
      <c r="J241" s="128"/>
      <c r="M241" s="128"/>
      <c r="N241" s="128"/>
      <c r="O241" s="128"/>
    </row>
    <row r="242" spans="3:15" ht="15.75" customHeight="1">
      <c r="C242" s="127"/>
      <c r="D242" s="128"/>
      <c r="E242" s="127"/>
      <c r="F242" s="127"/>
      <c r="G242" s="127"/>
      <c r="H242" s="127"/>
      <c r="I242" s="129"/>
      <c r="J242" s="128"/>
      <c r="M242" s="128"/>
      <c r="N242" s="128"/>
      <c r="O242" s="128"/>
    </row>
    <row r="243" spans="3:15" ht="15.75" customHeight="1">
      <c r="C243" s="127"/>
      <c r="D243" s="128"/>
      <c r="E243" s="127"/>
      <c r="F243" s="127"/>
      <c r="G243" s="127"/>
      <c r="H243" s="127"/>
      <c r="I243" s="129"/>
      <c r="J243" s="128"/>
      <c r="M243" s="128"/>
      <c r="N243" s="128"/>
      <c r="O243" s="128"/>
    </row>
    <row r="244" spans="3:15" ht="15.75" customHeight="1">
      <c r="C244" s="127"/>
      <c r="D244" s="128"/>
      <c r="E244" s="127"/>
      <c r="F244" s="127"/>
      <c r="G244" s="127"/>
      <c r="H244" s="127"/>
      <c r="I244" s="129"/>
      <c r="J244" s="128"/>
      <c r="M244" s="128"/>
      <c r="N244" s="128"/>
      <c r="O244" s="128"/>
    </row>
    <row r="245" spans="3:15" ht="15.75" customHeight="1">
      <c r="C245" s="127"/>
      <c r="D245" s="128"/>
      <c r="E245" s="127"/>
      <c r="F245" s="127"/>
      <c r="G245" s="127"/>
      <c r="H245" s="127"/>
      <c r="I245" s="129"/>
      <c r="J245" s="128"/>
      <c r="M245" s="128"/>
      <c r="N245" s="128"/>
      <c r="O245" s="128"/>
    </row>
    <row r="246" spans="3:15" ht="15.75" customHeight="1">
      <c r="C246" s="127"/>
      <c r="D246" s="128"/>
      <c r="E246" s="127"/>
      <c r="F246" s="127"/>
      <c r="G246" s="127"/>
      <c r="H246" s="127"/>
      <c r="I246" s="129"/>
      <c r="J246" s="128"/>
      <c r="M246" s="128"/>
      <c r="N246" s="128"/>
      <c r="O246" s="128"/>
    </row>
    <row r="247" spans="3:15" ht="15.75" customHeight="1">
      <c r="C247" s="127"/>
      <c r="D247" s="128"/>
      <c r="E247" s="127"/>
      <c r="F247" s="127"/>
      <c r="G247" s="127"/>
      <c r="H247" s="127"/>
      <c r="I247" s="129"/>
      <c r="J247" s="128"/>
      <c r="M247" s="128"/>
      <c r="N247" s="128"/>
      <c r="O247" s="128"/>
    </row>
    <row r="248" spans="3:15" ht="15.75" customHeight="1">
      <c r="C248" s="127"/>
      <c r="D248" s="128"/>
      <c r="E248" s="127"/>
      <c r="F248" s="127"/>
      <c r="G248" s="127"/>
      <c r="H248" s="127"/>
      <c r="I248" s="129"/>
      <c r="J248" s="128"/>
      <c r="M248" s="128"/>
      <c r="N248" s="128"/>
      <c r="O248" s="128"/>
    </row>
    <row r="249" spans="3:15" ht="15.75" customHeight="1">
      <c r="C249" s="127"/>
      <c r="D249" s="128"/>
      <c r="E249" s="127"/>
      <c r="F249" s="127"/>
      <c r="G249" s="127"/>
      <c r="H249" s="127"/>
      <c r="I249" s="129"/>
      <c r="J249" s="128"/>
      <c r="M249" s="128"/>
      <c r="N249" s="128"/>
      <c r="O249" s="128"/>
    </row>
    <row r="250" spans="3:15" ht="15.75" customHeight="1">
      <c r="C250" s="127"/>
      <c r="D250" s="128"/>
      <c r="E250" s="127"/>
      <c r="F250" s="127"/>
      <c r="G250" s="127"/>
      <c r="H250" s="127"/>
      <c r="I250" s="129"/>
      <c r="J250" s="128"/>
      <c r="M250" s="128"/>
      <c r="N250" s="128"/>
      <c r="O250" s="128"/>
    </row>
    <row r="251" spans="3:15" ht="15.75" customHeight="1">
      <c r="C251" s="127"/>
      <c r="D251" s="128"/>
      <c r="E251" s="127"/>
      <c r="F251" s="127"/>
      <c r="G251" s="127"/>
      <c r="H251" s="127"/>
      <c r="I251" s="129"/>
      <c r="J251" s="128"/>
      <c r="M251" s="128"/>
      <c r="N251" s="128"/>
      <c r="O251" s="128"/>
    </row>
    <row r="252" spans="3:15" ht="15.75" customHeight="1">
      <c r="C252" s="127"/>
      <c r="D252" s="128"/>
      <c r="E252" s="127"/>
      <c r="F252" s="127"/>
      <c r="G252" s="127"/>
      <c r="H252" s="127"/>
      <c r="I252" s="129"/>
      <c r="J252" s="128"/>
      <c r="M252" s="128"/>
      <c r="N252" s="128"/>
      <c r="O252" s="128"/>
    </row>
    <row r="253" spans="3:15" ht="15.75" customHeight="1">
      <c r="C253" s="127"/>
      <c r="D253" s="128"/>
      <c r="E253" s="127"/>
      <c r="F253" s="127"/>
      <c r="G253" s="127"/>
      <c r="H253" s="127"/>
      <c r="I253" s="129"/>
      <c r="J253" s="128"/>
      <c r="M253" s="128"/>
      <c r="N253" s="128"/>
      <c r="O253" s="128"/>
    </row>
    <row r="254" spans="3:15" ht="15.75" customHeight="1">
      <c r="C254" s="127"/>
      <c r="D254" s="128"/>
      <c r="E254" s="127"/>
      <c r="F254" s="127"/>
      <c r="G254" s="127"/>
      <c r="H254" s="127"/>
      <c r="I254" s="129"/>
      <c r="J254" s="128"/>
      <c r="M254" s="128"/>
      <c r="N254" s="128"/>
      <c r="O254" s="128"/>
    </row>
    <row r="255" spans="3:15" ht="15.75" customHeight="1">
      <c r="C255" s="127"/>
      <c r="D255" s="128"/>
      <c r="E255" s="127"/>
      <c r="F255" s="127"/>
      <c r="G255" s="127"/>
      <c r="H255" s="127"/>
      <c r="I255" s="129"/>
      <c r="J255" s="128"/>
      <c r="M255" s="128"/>
      <c r="N255" s="128"/>
      <c r="O255" s="128"/>
    </row>
    <row r="256" spans="3:15" ht="15.75" customHeight="1">
      <c r="C256" s="127"/>
      <c r="D256" s="128"/>
      <c r="E256" s="127"/>
      <c r="F256" s="127"/>
      <c r="G256" s="127"/>
      <c r="H256" s="127"/>
      <c r="I256" s="129"/>
      <c r="J256" s="128"/>
      <c r="M256" s="128"/>
      <c r="N256" s="128"/>
      <c r="O256" s="128"/>
    </row>
    <row r="257" spans="3:15" ht="15.75" customHeight="1">
      <c r="C257" s="127"/>
      <c r="D257" s="128"/>
      <c r="E257" s="127"/>
      <c r="F257" s="127"/>
      <c r="G257" s="127"/>
      <c r="H257" s="127"/>
      <c r="I257" s="129"/>
      <c r="J257" s="128"/>
      <c r="M257" s="128"/>
      <c r="N257" s="128"/>
      <c r="O257" s="128"/>
    </row>
    <row r="258" spans="3:15" ht="15.75" customHeight="1">
      <c r="C258" s="127"/>
      <c r="D258" s="128"/>
      <c r="E258" s="127"/>
      <c r="F258" s="127"/>
      <c r="G258" s="127"/>
      <c r="H258" s="127"/>
      <c r="I258" s="129"/>
      <c r="J258" s="128"/>
      <c r="M258" s="128"/>
      <c r="N258" s="128"/>
      <c r="O258" s="128"/>
    </row>
    <row r="259" spans="3:15" ht="15.75" customHeight="1">
      <c r="C259" s="127"/>
      <c r="D259" s="128"/>
      <c r="E259" s="127"/>
      <c r="F259" s="127"/>
      <c r="G259" s="127"/>
      <c r="H259" s="127"/>
      <c r="I259" s="129"/>
      <c r="J259" s="128"/>
      <c r="M259" s="128"/>
      <c r="N259" s="128"/>
      <c r="O259" s="128"/>
    </row>
    <row r="260" spans="3:15" ht="15.75" customHeight="1">
      <c r="C260" s="127"/>
      <c r="D260" s="128"/>
      <c r="E260" s="127"/>
      <c r="F260" s="127"/>
      <c r="G260" s="127"/>
      <c r="H260" s="127"/>
      <c r="I260" s="129"/>
      <c r="J260" s="128"/>
      <c r="M260" s="128"/>
      <c r="N260" s="128"/>
      <c r="O260" s="128"/>
    </row>
    <row r="261" spans="3:15" ht="15.75" customHeight="1">
      <c r="C261" s="127"/>
      <c r="D261" s="128"/>
      <c r="E261" s="127"/>
      <c r="F261" s="127"/>
      <c r="G261" s="127"/>
      <c r="H261" s="127"/>
      <c r="I261" s="129"/>
      <c r="J261" s="128"/>
      <c r="M261" s="128"/>
      <c r="N261" s="128"/>
      <c r="O261" s="128"/>
    </row>
    <row r="262" spans="3:15" ht="15.75" customHeight="1">
      <c r="C262" s="127"/>
      <c r="D262" s="128"/>
      <c r="E262" s="127"/>
      <c r="F262" s="127"/>
      <c r="G262" s="127"/>
      <c r="H262" s="127"/>
      <c r="I262" s="129"/>
      <c r="J262" s="128"/>
      <c r="M262" s="128"/>
      <c r="N262" s="128"/>
      <c r="O262" s="128"/>
    </row>
    <row r="263" spans="3:15" ht="15.75" customHeight="1">
      <c r="C263" s="127"/>
      <c r="D263" s="128"/>
      <c r="E263" s="127"/>
      <c r="F263" s="127"/>
      <c r="G263" s="127"/>
      <c r="H263" s="127"/>
      <c r="I263" s="129"/>
      <c r="J263" s="128"/>
      <c r="M263" s="128"/>
      <c r="N263" s="128"/>
      <c r="O263" s="128"/>
    </row>
    <row r="264" spans="3:15" ht="15.75" customHeight="1">
      <c r="C264" s="127"/>
      <c r="D264" s="128"/>
      <c r="E264" s="127"/>
      <c r="F264" s="127"/>
      <c r="G264" s="127"/>
      <c r="H264" s="127"/>
      <c r="I264" s="129"/>
      <c r="J264" s="128"/>
      <c r="M264" s="128"/>
      <c r="N264" s="128"/>
      <c r="O264" s="128"/>
    </row>
    <row r="265" spans="3:15" ht="15.75" customHeight="1">
      <c r="C265" s="127"/>
      <c r="D265" s="128"/>
      <c r="E265" s="127"/>
      <c r="F265" s="127"/>
      <c r="G265" s="127"/>
      <c r="H265" s="127"/>
      <c r="I265" s="129"/>
      <c r="J265" s="128"/>
      <c r="M265" s="128"/>
      <c r="N265" s="128"/>
      <c r="O265" s="128"/>
    </row>
    <row r="266" spans="3:15" ht="15.75" customHeight="1">
      <c r="C266" s="127"/>
      <c r="D266" s="128"/>
      <c r="E266" s="127"/>
      <c r="F266" s="127"/>
      <c r="G266" s="127"/>
      <c r="H266" s="127"/>
      <c r="I266" s="129"/>
      <c r="J266" s="128"/>
      <c r="M266" s="128"/>
      <c r="N266" s="128"/>
      <c r="O266" s="128"/>
    </row>
    <row r="267" spans="3:15" ht="15.75" customHeight="1">
      <c r="C267" s="127"/>
      <c r="D267" s="128"/>
      <c r="E267" s="127"/>
      <c r="F267" s="127"/>
      <c r="G267" s="127"/>
      <c r="H267" s="127"/>
      <c r="I267" s="129"/>
      <c r="J267" s="128"/>
      <c r="M267" s="128"/>
      <c r="N267" s="128"/>
      <c r="O267" s="128"/>
    </row>
    <row r="268" spans="3:15" ht="15.75" customHeight="1">
      <c r="C268" s="127"/>
      <c r="D268" s="128"/>
      <c r="E268" s="127"/>
      <c r="F268" s="127"/>
      <c r="G268" s="127"/>
      <c r="H268" s="127"/>
      <c r="I268" s="129"/>
      <c r="J268" s="128"/>
      <c r="M268" s="128"/>
      <c r="N268" s="128"/>
      <c r="O268" s="128"/>
    </row>
    <row r="269" spans="3:15" ht="15.75" customHeight="1">
      <c r="C269" s="127"/>
      <c r="D269" s="128"/>
      <c r="E269" s="127"/>
      <c r="F269" s="127"/>
      <c r="G269" s="127"/>
      <c r="H269" s="127"/>
      <c r="I269" s="129"/>
      <c r="J269" s="128"/>
      <c r="M269" s="128"/>
      <c r="N269" s="128"/>
      <c r="O269" s="128"/>
    </row>
    <row r="270" spans="3:15" ht="15.75" customHeight="1">
      <c r="C270" s="127"/>
      <c r="D270" s="128"/>
      <c r="E270" s="127"/>
      <c r="F270" s="127"/>
      <c r="G270" s="127"/>
      <c r="H270" s="127"/>
      <c r="I270" s="129"/>
      <c r="J270" s="128"/>
      <c r="M270" s="128"/>
      <c r="N270" s="128"/>
      <c r="O270" s="128"/>
    </row>
    <row r="271" spans="3:15" ht="15.75" customHeight="1">
      <c r="C271" s="127"/>
      <c r="D271" s="128"/>
      <c r="E271" s="127"/>
      <c r="F271" s="127"/>
      <c r="G271" s="127"/>
      <c r="H271" s="127"/>
      <c r="I271" s="129"/>
      <c r="J271" s="128"/>
      <c r="M271" s="128"/>
      <c r="N271" s="128"/>
      <c r="O271" s="128"/>
    </row>
    <row r="272" spans="3:15" ht="15.75" customHeight="1">
      <c r="C272" s="127"/>
      <c r="D272" s="128"/>
      <c r="E272" s="127"/>
      <c r="F272" s="127"/>
      <c r="G272" s="127"/>
      <c r="H272" s="127"/>
      <c r="I272" s="129"/>
      <c r="J272" s="128"/>
      <c r="M272" s="128"/>
      <c r="N272" s="128"/>
      <c r="O272" s="128"/>
    </row>
    <row r="273" spans="3:15" ht="15.75" customHeight="1">
      <c r="C273" s="127"/>
      <c r="D273" s="128"/>
      <c r="E273" s="127"/>
      <c r="F273" s="127"/>
      <c r="G273" s="127"/>
      <c r="H273" s="127"/>
      <c r="I273" s="129"/>
      <c r="J273" s="128"/>
      <c r="M273" s="128"/>
      <c r="N273" s="128"/>
      <c r="O273" s="128"/>
    </row>
    <row r="274" spans="3:15" ht="15.75" customHeight="1">
      <c r="C274" s="127"/>
      <c r="D274" s="128"/>
      <c r="E274" s="127"/>
      <c r="F274" s="127"/>
      <c r="G274" s="127"/>
      <c r="H274" s="127"/>
      <c r="I274" s="129"/>
      <c r="J274" s="128"/>
      <c r="M274" s="128"/>
      <c r="N274" s="128"/>
      <c r="O274" s="128"/>
    </row>
    <row r="275" spans="3:15" ht="15.75" customHeight="1">
      <c r="C275" s="127"/>
      <c r="D275" s="128"/>
      <c r="E275" s="127"/>
      <c r="F275" s="127"/>
      <c r="G275" s="127"/>
      <c r="H275" s="127"/>
      <c r="I275" s="129"/>
      <c r="J275" s="128"/>
      <c r="M275" s="128"/>
      <c r="N275" s="128"/>
      <c r="O275" s="128"/>
    </row>
    <row r="276" spans="3:15" ht="15.75" customHeight="1">
      <c r="C276" s="127"/>
      <c r="D276" s="128"/>
      <c r="E276" s="127"/>
      <c r="F276" s="127"/>
      <c r="G276" s="127"/>
      <c r="H276" s="127"/>
      <c r="I276" s="129"/>
      <c r="J276" s="128"/>
      <c r="M276" s="128"/>
      <c r="N276" s="128"/>
      <c r="O276" s="128"/>
    </row>
    <row r="277" spans="3:15" ht="15.75" customHeight="1">
      <c r="C277" s="127"/>
      <c r="D277" s="128"/>
      <c r="E277" s="127"/>
      <c r="F277" s="127"/>
      <c r="G277" s="127"/>
      <c r="H277" s="127"/>
      <c r="I277" s="129"/>
      <c r="J277" s="128"/>
      <c r="M277" s="128"/>
      <c r="N277" s="128"/>
      <c r="O277" s="128"/>
    </row>
    <row r="278" spans="3:15" ht="15.75" customHeight="1">
      <c r="C278" s="127"/>
      <c r="D278" s="128"/>
      <c r="E278" s="127"/>
      <c r="F278" s="127"/>
      <c r="G278" s="127"/>
      <c r="H278" s="127"/>
      <c r="I278" s="129"/>
      <c r="J278" s="128"/>
      <c r="M278" s="128"/>
      <c r="N278" s="128"/>
      <c r="O278" s="128"/>
    </row>
    <row r="279" spans="3:15" ht="15.75" customHeight="1">
      <c r="C279" s="127"/>
      <c r="D279" s="128"/>
      <c r="E279" s="127"/>
      <c r="F279" s="127"/>
      <c r="G279" s="127"/>
      <c r="H279" s="127"/>
      <c r="I279" s="129"/>
      <c r="J279" s="128"/>
      <c r="M279" s="128"/>
      <c r="N279" s="128"/>
      <c r="O279" s="128"/>
    </row>
    <row r="280" spans="3:15" ht="15.75" customHeight="1">
      <c r="C280" s="127"/>
      <c r="D280" s="128"/>
      <c r="E280" s="127"/>
      <c r="F280" s="127"/>
      <c r="G280" s="127"/>
      <c r="H280" s="127"/>
      <c r="I280" s="129"/>
      <c r="J280" s="128"/>
      <c r="M280" s="128"/>
      <c r="N280" s="128"/>
      <c r="O280" s="128"/>
    </row>
    <row r="281" spans="3:15" ht="15.75" customHeight="1">
      <c r="C281" s="127"/>
      <c r="D281" s="128"/>
      <c r="E281" s="127"/>
      <c r="F281" s="127"/>
      <c r="G281" s="127"/>
      <c r="H281" s="127"/>
      <c r="I281" s="129"/>
      <c r="J281" s="128"/>
      <c r="M281" s="128"/>
      <c r="N281" s="128"/>
      <c r="O281" s="128"/>
    </row>
    <row r="282" spans="3:15" ht="15.75" customHeight="1">
      <c r="C282" s="127"/>
      <c r="D282" s="128"/>
      <c r="E282" s="127"/>
      <c r="F282" s="127"/>
      <c r="G282" s="127"/>
      <c r="H282" s="127"/>
      <c r="I282" s="129"/>
      <c r="J282" s="128"/>
      <c r="M282" s="128"/>
      <c r="N282" s="128"/>
      <c r="O282" s="128"/>
    </row>
    <row r="283" spans="3:15" ht="15.75" customHeight="1">
      <c r="C283" s="127"/>
      <c r="D283" s="128"/>
      <c r="E283" s="127"/>
      <c r="F283" s="127"/>
      <c r="G283" s="127"/>
      <c r="H283" s="127"/>
      <c r="I283" s="129"/>
      <c r="J283" s="128"/>
      <c r="M283" s="128"/>
      <c r="N283" s="128"/>
      <c r="O283" s="128"/>
    </row>
    <row r="284" spans="3:15" ht="15.75" customHeight="1">
      <c r="C284" s="127"/>
      <c r="D284" s="128"/>
      <c r="E284" s="127"/>
      <c r="F284" s="127"/>
      <c r="G284" s="127"/>
      <c r="H284" s="127"/>
      <c r="I284" s="129"/>
      <c r="J284" s="128"/>
      <c r="M284" s="128"/>
      <c r="N284" s="128"/>
      <c r="O284" s="128"/>
    </row>
    <row r="285" spans="3:15" ht="15.75" customHeight="1">
      <c r="C285" s="127"/>
      <c r="D285" s="128"/>
      <c r="E285" s="127"/>
      <c r="F285" s="127"/>
      <c r="G285" s="127"/>
      <c r="H285" s="127"/>
      <c r="I285" s="129"/>
      <c r="J285" s="128"/>
      <c r="M285" s="128"/>
      <c r="N285" s="128"/>
      <c r="O285" s="128"/>
    </row>
    <row r="286" spans="3:15" ht="15.75" customHeight="1">
      <c r="C286" s="127"/>
      <c r="D286" s="128"/>
      <c r="E286" s="127"/>
      <c r="F286" s="127"/>
      <c r="G286" s="127"/>
      <c r="H286" s="127"/>
      <c r="I286" s="129"/>
      <c r="J286" s="128"/>
      <c r="M286" s="128"/>
      <c r="N286" s="128"/>
      <c r="O286" s="128"/>
    </row>
    <row r="287" spans="3:15" ht="15.75" customHeight="1">
      <c r="C287" s="127"/>
      <c r="D287" s="128"/>
      <c r="E287" s="127"/>
      <c r="F287" s="127"/>
      <c r="G287" s="127"/>
      <c r="H287" s="127"/>
      <c r="I287" s="129"/>
      <c r="J287" s="128"/>
      <c r="M287" s="128"/>
      <c r="N287" s="128"/>
      <c r="O287" s="128"/>
    </row>
    <row r="288" spans="3:15" ht="15.75" customHeight="1">
      <c r="C288" s="127"/>
      <c r="D288" s="128"/>
      <c r="E288" s="127"/>
      <c r="F288" s="127"/>
      <c r="G288" s="127"/>
      <c r="H288" s="127"/>
      <c r="I288" s="129"/>
      <c r="J288" s="128"/>
      <c r="M288" s="128"/>
      <c r="N288" s="128"/>
      <c r="O288" s="128"/>
    </row>
    <row r="289" spans="3:15" ht="15.75" customHeight="1">
      <c r="C289" s="127"/>
      <c r="D289" s="128"/>
      <c r="E289" s="127"/>
      <c r="F289" s="127"/>
      <c r="G289" s="127"/>
      <c r="H289" s="127"/>
      <c r="I289" s="129"/>
      <c r="J289" s="128"/>
      <c r="M289" s="128"/>
      <c r="N289" s="128"/>
      <c r="O289" s="128"/>
    </row>
    <row r="290" spans="3:15" ht="15.75" customHeight="1">
      <c r="C290" s="127"/>
      <c r="D290" s="128"/>
      <c r="E290" s="127"/>
      <c r="F290" s="127"/>
      <c r="G290" s="127"/>
      <c r="H290" s="127"/>
      <c r="I290" s="129"/>
      <c r="J290" s="128"/>
      <c r="M290" s="128"/>
      <c r="N290" s="128"/>
      <c r="O290" s="128"/>
    </row>
    <row r="291" spans="3:15" ht="15.75" customHeight="1">
      <c r="C291" s="127"/>
      <c r="D291" s="128"/>
      <c r="E291" s="127"/>
      <c r="F291" s="127"/>
      <c r="G291" s="127"/>
      <c r="H291" s="127"/>
      <c r="I291" s="129"/>
      <c r="J291" s="128"/>
      <c r="M291" s="128"/>
      <c r="N291" s="128"/>
      <c r="O291" s="128"/>
    </row>
    <row r="292" spans="3:15" ht="15.75" customHeight="1">
      <c r="C292" s="127"/>
      <c r="D292" s="128"/>
      <c r="E292" s="127"/>
      <c r="F292" s="127"/>
      <c r="G292" s="127"/>
      <c r="H292" s="127"/>
      <c r="I292" s="129"/>
      <c r="J292" s="128"/>
      <c r="M292" s="128"/>
      <c r="N292" s="128"/>
      <c r="O292" s="128"/>
    </row>
    <row r="293" spans="3:15" ht="15.75" customHeight="1">
      <c r="C293" s="127"/>
      <c r="D293" s="128"/>
      <c r="E293" s="127"/>
      <c r="F293" s="127"/>
      <c r="G293" s="127"/>
      <c r="H293" s="127"/>
      <c r="I293" s="129"/>
      <c r="J293" s="128"/>
      <c r="M293" s="128"/>
      <c r="N293" s="128"/>
      <c r="O293" s="128"/>
    </row>
    <row r="294" spans="3:15" ht="15.75" customHeight="1">
      <c r="C294" s="127"/>
      <c r="D294" s="128"/>
      <c r="E294" s="127"/>
      <c r="F294" s="127"/>
      <c r="G294" s="127"/>
      <c r="H294" s="127"/>
      <c r="I294" s="129"/>
      <c r="J294" s="128"/>
      <c r="M294" s="128"/>
      <c r="N294" s="128"/>
      <c r="O294" s="128"/>
    </row>
    <row r="295" spans="3:15" ht="15.75" customHeight="1">
      <c r="C295" s="127"/>
      <c r="D295" s="128"/>
      <c r="E295" s="127"/>
      <c r="F295" s="127"/>
      <c r="G295" s="127"/>
      <c r="H295" s="127"/>
      <c r="I295" s="129"/>
      <c r="J295" s="128"/>
      <c r="M295" s="128"/>
      <c r="N295" s="128"/>
      <c r="O295" s="128"/>
    </row>
    <row r="296" spans="3:15" ht="15.75" customHeight="1">
      <c r="C296" s="127"/>
      <c r="D296" s="128"/>
      <c r="E296" s="127"/>
      <c r="F296" s="127"/>
      <c r="G296" s="127"/>
      <c r="H296" s="127"/>
      <c r="I296" s="129"/>
      <c r="J296" s="128"/>
      <c r="M296" s="128"/>
      <c r="N296" s="128"/>
      <c r="O296" s="128"/>
    </row>
    <row r="297" spans="3:15" ht="15.75" customHeight="1">
      <c r="C297" s="127"/>
      <c r="D297" s="128"/>
      <c r="E297" s="127"/>
      <c r="F297" s="127"/>
      <c r="G297" s="127"/>
      <c r="H297" s="127"/>
      <c r="I297" s="129"/>
      <c r="J297" s="128"/>
      <c r="M297" s="128"/>
      <c r="N297" s="128"/>
      <c r="O297" s="128"/>
    </row>
    <row r="298" spans="3:15" ht="15.75" customHeight="1">
      <c r="C298" s="127"/>
      <c r="D298" s="128"/>
      <c r="E298" s="127"/>
      <c r="F298" s="127"/>
      <c r="G298" s="127"/>
      <c r="H298" s="127"/>
      <c r="I298" s="129"/>
      <c r="J298" s="128"/>
      <c r="M298" s="128"/>
      <c r="N298" s="128"/>
      <c r="O298" s="128"/>
    </row>
    <row r="299" spans="3:15" ht="15.75" customHeight="1">
      <c r="C299" s="127"/>
      <c r="D299" s="128"/>
      <c r="E299" s="127"/>
      <c r="F299" s="127"/>
      <c r="G299" s="127"/>
      <c r="H299" s="127"/>
      <c r="I299" s="129"/>
      <c r="J299" s="128"/>
      <c r="M299" s="128"/>
      <c r="N299" s="128"/>
      <c r="O299" s="128"/>
    </row>
    <row r="300" spans="3:15" ht="15.75" customHeight="1">
      <c r="C300" s="127"/>
      <c r="D300" s="128"/>
      <c r="E300" s="127"/>
      <c r="F300" s="127"/>
      <c r="G300" s="127"/>
      <c r="H300" s="127"/>
      <c r="I300" s="129"/>
      <c r="J300" s="128"/>
      <c r="M300" s="128"/>
      <c r="N300" s="128"/>
      <c r="O300" s="128"/>
    </row>
    <row r="301" spans="3:15" ht="15.75" customHeight="1">
      <c r="C301" s="127"/>
      <c r="D301" s="128"/>
      <c r="E301" s="127"/>
      <c r="F301" s="127"/>
      <c r="G301" s="127"/>
      <c r="H301" s="127"/>
      <c r="I301" s="129"/>
      <c r="J301" s="128"/>
      <c r="M301" s="128"/>
      <c r="N301" s="128"/>
      <c r="O301" s="128"/>
    </row>
    <row r="302" spans="3:15" ht="15.75" customHeight="1">
      <c r="C302" s="127"/>
      <c r="D302" s="128"/>
      <c r="E302" s="127"/>
      <c r="F302" s="127"/>
      <c r="G302" s="127"/>
      <c r="H302" s="127"/>
      <c r="I302" s="129"/>
      <c r="J302" s="128"/>
      <c r="M302" s="128"/>
      <c r="N302" s="128"/>
      <c r="O302" s="128"/>
    </row>
    <row r="303" spans="3:15" ht="15.75" customHeight="1">
      <c r="C303" s="127"/>
      <c r="D303" s="128"/>
      <c r="E303" s="127"/>
      <c r="F303" s="127"/>
      <c r="G303" s="127"/>
      <c r="H303" s="127"/>
      <c r="I303" s="129"/>
      <c r="J303" s="128"/>
      <c r="M303" s="128"/>
      <c r="N303" s="128"/>
      <c r="O303" s="128"/>
    </row>
    <row r="304" spans="3:15" ht="15.75" customHeight="1">
      <c r="C304" s="127"/>
      <c r="D304" s="128"/>
      <c r="E304" s="127"/>
      <c r="F304" s="127"/>
      <c r="G304" s="127"/>
      <c r="H304" s="127"/>
      <c r="I304" s="129"/>
      <c r="J304" s="128"/>
      <c r="M304" s="128"/>
      <c r="N304" s="128"/>
      <c r="O304" s="128"/>
    </row>
    <row r="305" spans="3:15" ht="15.75" customHeight="1">
      <c r="C305" s="127"/>
      <c r="D305" s="128"/>
      <c r="E305" s="127"/>
      <c r="F305" s="127"/>
      <c r="G305" s="127"/>
      <c r="H305" s="127"/>
      <c r="I305" s="129"/>
      <c r="J305" s="128"/>
      <c r="M305" s="128"/>
      <c r="N305" s="128"/>
      <c r="O305" s="128"/>
    </row>
    <row r="306" spans="3:15" ht="15.75" customHeight="1">
      <c r="C306" s="127"/>
      <c r="D306" s="128"/>
      <c r="E306" s="127"/>
      <c r="F306" s="127"/>
      <c r="G306" s="127"/>
      <c r="H306" s="127"/>
      <c r="I306" s="129"/>
      <c r="J306" s="128"/>
      <c r="M306" s="128"/>
      <c r="N306" s="128"/>
      <c r="O306" s="128"/>
    </row>
    <row r="307" spans="3:15" ht="15.75" customHeight="1">
      <c r="C307" s="127"/>
      <c r="D307" s="128"/>
      <c r="E307" s="127"/>
      <c r="F307" s="127"/>
      <c r="G307" s="127"/>
      <c r="H307" s="127"/>
      <c r="I307" s="129"/>
      <c r="J307" s="128"/>
      <c r="M307" s="128"/>
      <c r="N307" s="128"/>
      <c r="O307" s="128"/>
    </row>
    <row r="308" spans="3:15" ht="15.75" customHeight="1">
      <c r="C308" s="127"/>
      <c r="D308" s="128"/>
      <c r="E308" s="127"/>
      <c r="F308" s="127"/>
      <c r="G308" s="127"/>
      <c r="H308" s="127"/>
      <c r="I308" s="129"/>
      <c r="J308" s="128"/>
      <c r="M308" s="128"/>
      <c r="N308" s="128"/>
      <c r="O308" s="128"/>
    </row>
    <row r="309" spans="3:15" ht="15.75" customHeight="1">
      <c r="C309" s="127"/>
      <c r="D309" s="128"/>
      <c r="E309" s="127"/>
      <c r="F309" s="127"/>
      <c r="G309" s="127"/>
      <c r="H309" s="127"/>
      <c r="I309" s="129"/>
      <c r="J309" s="128"/>
      <c r="M309" s="128"/>
      <c r="N309" s="128"/>
      <c r="O309" s="128"/>
    </row>
    <row r="310" spans="3:15" ht="15.75" customHeight="1">
      <c r="C310" s="127"/>
      <c r="D310" s="128"/>
      <c r="E310" s="127"/>
      <c r="F310" s="127"/>
      <c r="G310" s="127"/>
      <c r="H310" s="127"/>
      <c r="I310" s="129"/>
      <c r="J310" s="128"/>
      <c r="M310" s="128"/>
      <c r="N310" s="128"/>
      <c r="O310" s="128"/>
    </row>
    <row r="311" spans="3:15" ht="15.75" customHeight="1">
      <c r="C311" s="127"/>
      <c r="D311" s="128"/>
      <c r="E311" s="127"/>
      <c r="F311" s="127"/>
      <c r="G311" s="127"/>
      <c r="H311" s="127"/>
      <c r="I311" s="129"/>
      <c r="J311" s="128"/>
      <c r="M311" s="128"/>
      <c r="N311" s="128"/>
      <c r="O311" s="128"/>
    </row>
    <row r="312" spans="3:15" ht="15.75" customHeight="1">
      <c r="C312" s="127"/>
      <c r="D312" s="128"/>
      <c r="E312" s="127"/>
      <c r="F312" s="127"/>
      <c r="G312" s="127"/>
      <c r="H312" s="127"/>
      <c r="I312" s="129"/>
      <c r="J312" s="128"/>
      <c r="M312" s="128"/>
      <c r="N312" s="128"/>
      <c r="O312" s="128"/>
    </row>
    <row r="313" spans="3:15" ht="15.75" customHeight="1">
      <c r="C313" s="127"/>
      <c r="D313" s="128"/>
      <c r="E313" s="127"/>
      <c r="F313" s="127"/>
      <c r="G313" s="127"/>
      <c r="H313" s="127"/>
      <c r="I313" s="129"/>
      <c r="J313" s="128"/>
      <c r="M313" s="128"/>
      <c r="N313" s="128"/>
      <c r="O313" s="128"/>
    </row>
    <row r="314" spans="3:15" ht="15.75" customHeight="1">
      <c r="C314" s="127"/>
      <c r="D314" s="128"/>
      <c r="E314" s="127"/>
      <c r="F314" s="127"/>
      <c r="G314" s="127"/>
      <c r="H314" s="127"/>
      <c r="I314" s="129"/>
      <c r="J314" s="128"/>
      <c r="M314" s="128"/>
      <c r="N314" s="128"/>
      <c r="O314" s="128"/>
    </row>
    <row r="315" spans="3:15" ht="15.75" customHeight="1">
      <c r="C315" s="127"/>
      <c r="D315" s="128"/>
      <c r="E315" s="127"/>
      <c r="F315" s="127"/>
      <c r="G315" s="127"/>
      <c r="H315" s="127"/>
      <c r="I315" s="129"/>
      <c r="J315" s="128"/>
      <c r="M315" s="128"/>
      <c r="N315" s="128"/>
      <c r="O315" s="128"/>
    </row>
    <row r="316" spans="3:15" ht="15.75" customHeight="1">
      <c r="C316" s="127"/>
      <c r="D316" s="128"/>
      <c r="E316" s="127"/>
      <c r="F316" s="127"/>
      <c r="G316" s="127"/>
      <c r="H316" s="127"/>
      <c r="I316" s="129"/>
      <c r="J316" s="128"/>
      <c r="M316" s="128"/>
      <c r="N316" s="128"/>
      <c r="O316" s="128"/>
    </row>
    <row r="317" spans="3:15" ht="15.75" customHeight="1">
      <c r="C317" s="127"/>
      <c r="D317" s="128"/>
      <c r="E317" s="127"/>
      <c r="F317" s="127"/>
      <c r="G317" s="127"/>
      <c r="H317" s="127"/>
      <c r="I317" s="129"/>
      <c r="J317" s="128"/>
      <c r="M317" s="128"/>
      <c r="N317" s="128"/>
      <c r="O317" s="128"/>
    </row>
    <row r="318" spans="3:15" ht="15.75" customHeight="1">
      <c r="C318" s="127"/>
      <c r="D318" s="128"/>
      <c r="E318" s="127"/>
      <c r="F318" s="127"/>
      <c r="G318" s="127"/>
      <c r="H318" s="127"/>
      <c r="I318" s="129"/>
      <c r="J318" s="128"/>
      <c r="M318" s="128"/>
      <c r="N318" s="128"/>
      <c r="O318" s="128"/>
    </row>
    <row r="319" spans="3:15" ht="15.75" customHeight="1">
      <c r="C319" s="127"/>
      <c r="D319" s="128"/>
      <c r="E319" s="127"/>
      <c r="F319" s="127"/>
      <c r="G319" s="127"/>
      <c r="H319" s="127"/>
      <c r="I319" s="129"/>
      <c r="J319" s="128"/>
      <c r="M319" s="128"/>
      <c r="N319" s="128"/>
      <c r="O319" s="128"/>
    </row>
    <row r="320" spans="3:15" ht="15.75" customHeight="1">
      <c r="C320" s="127"/>
      <c r="D320" s="128"/>
      <c r="E320" s="127"/>
      <c r="F320" s="127"/>
      <c r="G320" s="127"/>
      <c r="H320" s="127"/>
      <c r="I320" s="129"/>
      <c r="J320" s="128"/>
      <c r="M320" s="128"/>
      <c r="N320" s="128"/>
      <c r="O320" s="128"/>
    </row>
    <row r="321" spans="3:15" ht="15.75" customHeight="1">
      <c r="C321" s="127"/>
      <c r="D321" s="128"/>
      <c r="E321" s="127"/>
      <c r="F321" s="127"/>
      <c r="G321" s="127"/>
      <c r="H321" s="127"/>
      <c r="I321" s="129"/>
      <c r="J321" s="128"/>
      <c r="M321" s="128"/>
      <c r="N321" s="128"/>
      <c r="O321" s="128"/>
    </row>
    <row r="322" spans="3:15" ht="15.75" customHeight="1">
      <c r="C322" s="127"/>
      <c r="D322" s="128"/>
      <c r="E322" s="127"/>
      <c r="F322" s="127"/>
      <c r="G322" s="127"/>
      <c r="H322" s="127"/>
      <c r="I322" s="129"/>
      <c r="J322" s="128"/>
      <c r="M322" s="128"/>
      <c r="N322" s="128"/>
      <c r="O322" s="128"/>
    </row>
    <row r="323" spans="3:15" ht="15.75" customHeight="1">
      <c r="C323" s="127"/>
      <c r="D323" s="128"/>
      <c r="E323" s="127"/>
      <c r="F323" s="127"/>
      <c r="G323" s="127"/>
      <c r="H323" s="127"/>
      <c r="I323" s="129"/>
      <c r="J323" s="128"/>
      <c r="M323" s="128"/>
      <c r="N323" s="128"/>
      <c r="O323" s="128"/>
    </row>
    <row r="324" spans="3:15" ht="15.75" customHeight="1">
      <c r="C324" s="127"/>
      <c r="D324" s="128"/>
      <c r="E324" s="127"/>
      <c r="F324" s="127"/>
      <c r="G324" s="127"/>
      <c r="H324" s="127"/>
      <c r="I324" s="129"/>
      <c r="J324" s="128"/>
      <c r="M324" s="128"/>
      <c r="N324" s="128"/>
      <c r="O324" s="128"/>
    </row>
    <row r="325" spans="3:15" ht="15.75" customHeight="1">
      <c r="C325" s="127"/>
      <c r="D325" s="128"/>
      <c r="E325" s="127"/>
      <c r="F325" s="127"/>
      <c r="G325" s="127"/>
      <c r="H325" s="127"/>
      <c r="I325" s="129"/>
      <c r="J325" s="128"/>
      <c r="M325" s="128"/>
      <c r="N325" s="128"/>
      <c r="O325" s="128"/>
    </row>
    <row r="326" spans="3:15" ht="15.75" customHeight="1">
      <c r="C326" s="127"/>
      <c r="D326" s="128"/>
      <c r="E326" s="127"/>
      <c r="F326" s="127"/>
      <c r="G326" s="127"/>
      <c r="H326" s="127"/>
      <c r="I326" s="129"/>
      <c r="J326" s="128"/>
      <c r="M326" s="128"/>
      <c r="N326" s="128"/>
      <c r="O326" s="128"/>
    </row>
    <row r="327" spans="3:15" ht="15.75" customHeight="1">
      <c r="C327" s="127"/>
      <c r="D327" s="128"/>
      <c r="E327" s="127"/>
      <c r="F327" s="127"/>
      <c r="G327" s="127"/>
      <c r="H327" s="127"/>
      <c r="I327" s="129"/>
      <c r="J327" s="128"/>
      <c r="M327" s="128"/>
      <c r="N327" s="128"/>
      <c r="O327" s="128"/>
    </row>
    <row r="328" spans="3:15" ht="15.75" customHeight="1">
      <c r="C328" s="127"/>
      <c r="D328" s="128"/>
      <c r="E328" s="127"/>
      <c r="F328" s="127"/>
      <c r="G328" s="127"/>
      <c r="H328" s="127"/>
      <c r="I328" s="129"/>
      <c r="J328" s="128"/>
      <c r="M328" s="128"/>
      <c r="N328" s="128"/>
      <c r="O328" s="128"/>
    </row>
    <row r="329" spans="3:15" ht="15.75" customHeight="1">
      <c r="C329" s="127"/>
      <c r="D329" s="128"/>
      <c r="E329" s="127"/>
      <c r="F329" s="127"/>
      <c r="G329" s="127"/>
      <c r="H329" s="127"/>
      <c r="I329" s="129"/>
      <c r="J329" s="128"/>
      <c r="M329" s="128"/>
      <c r="N329" s="128"/>
      <c r="O329" s="128"/>
    </row>
    <row r="330" spans="3:15" ht="15.75" customHeight="1">
      <c r="C330" s="127"/>
      <c r="D330" s="128"/>
      <c r="E330" s="127"/>
      <c r="F330" s="127"/>
      <c r="G330" s="127"/>
      <c r="H330" s="127"/>
      <c r="I330" s="129"/>
      <c r="J330" s="128"/>
      <c r="M330" s="128"/>
      <c r="N330" s="128"/>
      <c r="O330" s="128"/>
    </row>
    <row r="331" spans="3:15" ht="15.75" customHeight="1">
      <c r="C331" s="127"/>
      <c r="D331" s="128"/>
      <c r="E331" s="127"/>
      <c r="F331" s="127"/>
      <c r="G331" s="127"/>
      <c r="H331" s="127"/>
      <c r="I331" s="129"/>
      <c r="J331" s="128"/>
      <c r="M331" s="128"/>
      <c r="N331" s="128"/>
      <c r="O331" s="128"/>
    </row>
    <row r="332" spans="3:15" ht="15.75" customHeight="1">
      <c r="C332" s="127"/>
      <c r="D332" s="128"/>
      <c r="E332" s="127"/>
      <c r="F332" s="127"/>
      <c r="G332" s="127"/>
      <c r="H332" s="127"/>
      <c r="I332" s="129"/>
      <c r="J332" s="128"/>
      <c r="M332" s="128"/>
      <c r="N332" s="128"/>
      <c r="O332" s="128"/>
    </row>
    <row r="333" spans="3:15" ht="15.75" customHeight="1">
      <c r="C333" s="127"/>
      <c r="D333" s="128"/>
      <c r="E333" s="127"/>
      <c r="F333" s="127"/>
      <c r="G333" s="127"/>
      <c r="H333" s="127"/>
      <c r="I333" s="129"/>
      <c r="J333" s="128"/>
      <c r="M333" s="128"/>
      <c r="N333" s="128"/>
      <c r="O333" s="128"/>
    </row>
    <row r="334" spans="3:15" ht="15.75" customHeight="1">
      <c r="C334" s="127"/>
      <c r="D334" s="128"/>
      <c r="E334" s="127"/>
      <c r="F334" s="127"/>
      <c r="G334" s="127"/>
      <c r="H334" s="127"/>
      <c r="I334" s="129"/>
      <c r="J334" s="128"/>
      <c r="M334" s="128"/>
      <c r="N334" s="128"/>
      <c r="O334" s="128"/>
    </row>
    <row r="335" spans="3:15" ht="15.75" customHeight="1">
      <c r="C335" s="127"/>
      <c r="D335" s="128"/>
      <c r="E335" s="127"/>
      <c r="F335" s="127"/>
      <c r="G335" s="127"/>
      <c r="H335" s="127"/>
      <c r="I335" s="129"/>
      <c r="J335" s="128"/>
      <c r="M335" s="128"/>
      <c r="N335" s="128"/>
      <c r="O335" s="128"/>
    </row>
    <row r="336" spans="3:15" ht="15.75" customHeight="1">
      <c r="C336" s="127"/>
      <c r="D336" s="128"/>
      <c r="E336" s="127"/>
      <c r="F336" s="127"/>
      <c r="G336" s="127"/>
      <c r="H336" s="127"/>
      <c r="I336" s="129"/>
      <c r="J336" s="128"/>
      <c r="M336" s="128"/>
      <c r="N336" s="128"/>
      <c r="O336" s="128"/>
    </row>
    <row r="337" spans="3:15" ht="15.75" customHeight="1">
      <c r="C337" s="127"/>
      <c r="D337" s="128"/>
      <c r="E337" s="127"/>
      <c r="F337" s="127"/>
      <c r="G337" s="127"/>
      <c r="H337" s="127"/>
      <c r="I337" s="129"/>
      <c r="J337" s="128"/>
      <c r="M337" s="128"/>
      <c r="N337" s="128"/>
      <c r="O337" s="128"/>
    </row>
    <row r="338" spans="3:15" ht="15.75" customHeight="1">
      <c r="C338" s="127"/>
      <c r="D338" s="128"/>
      <c r="E338" s="127"/>
      <c r="F338" s="127"/>
      <c r="G338" s="127"/>
      <c r="H338" s="127"/>
      <c r="I338" s="129"/>
      <c r="J338" s="128"/>
      <c r="M338" s="128"/>
      <c r="N338" s="128"/>
      <c r="O338" s="128"/>
    </row>
    <row r="339" spans="3:15" ht="15.75" customHeight="1">
      <c r="C339" s="127"/>
      <c r="D339" s="128"/>
      <c r="E339" s="127"/>
      <c r="F339" s="127"/>
      <c r="G339" s="127"/>
      <c r="H339" s="127"/>
      <c r="I339" s="129"/>
      <c r="J339" s="128"/>
      <c r="M339" s="128"/>
      <c r="N339" s="128"/>
      <c r="O339" s="128"/>
    </row>
    <row r="340" spans="3:15" ht="15.75" customHeight="1">
      <c r="C340" s="127"/>
      <c r="D340" s="128"/>
      <c r="E340" s="127"/>
      <c r="F340" s="127"/>
      <c r="G340" s="127"/>
      <c r="H340" s="127"/>
      <c r="I340" s="129"/>
      <c r="J340" s="128"/>
      <c r="M340" s="128"/>
      <c r="N340" s="128"/>
      <c r="O340" s="128"/>
    </row>
    <row r="341" spans="3:15" ht="15.75" customHeight="1">
      <c r="C341" s="127"/>
      <c r="D341" s="128"/>
      <c r="E341" s="127"/>
      <c r="F341" s="127"/>
      <c r="G341" s="127"/>
      <c r="H341" s="127"/>
      <c r="I341" s="129"/>
      <c r="J341" s="128"/>
      <c r="M341" s="128"/>
      <c r="N341" s="128"/>
      <c r="O341" s="128"/>
    </row>
    <row r="342" spans="3:15" ht="15.75" customHeight="1">
      <c r="C342" s="127"/>
      <c r="D342" s="128"/>
      <c r="E342" s="127"/>
      <c r="F342" s="127"/>
      <c r="G342" s="127"/>
      <c r="H342" s="127"/>
      <c r="I342" s="129"/>
      <c r="J342" s="128"/>
      <c r="M342" s="128"/>
      <c r="N342" s="128"/>
      <c r="O342" s="128"/>
    </row>
    <row r="343" spans="3:15" ht="15.75" customHeight="1">
      <c r="C343" s="127"/>
      <c r="D343" s="128"/>
      <c r="E343" s="127"/>
      <c r="F343" s="127"/>
      <c r="G343" s="127"/>
      <c r="H343" s="127"/>
      <c r="I343" s="129"/>
      <c r="J343" s="128"/>
      <c r="M343" s="128"/>
      <c r="N343" s="128"/>
      <c r="O343" s="128"/>
    </row>
    <row r="344" spans="3:15" ht="15.75" customHeight="1">
      <c r="C344" s="127"/>
      <c r="D344" s="128"/>
      <c r="E344" s="127"/>
      <c r="F344" s="127"/>
      <c r="G344" s="127"/>
      <c r="H344" s="127"/>
      <c r="I344" s="129"/>
      <c r="J344" s="128"/>
      <c r="M344" s="128"/>
      <c r="N344" s="128"/>
      <c r="O344" s="128"/>
    </row>
    <row r="345" spans="3:15" ht="15.75" customHeight="1">
      <c r="C345" s="127"/>
      <c r="D345" s="128"/>
      <c r="E345" s="127"/>
      <c r="F345" s="127"/>
      <c r="G345" s="127"/>
      <c r="H345" s="127"/>
      <c r="I345" s="129"/>
      <c r="J345" s="128"/>
      <c r="M345" s="128"/>
      <c r="N345" s="128"/>
      <c r="O345" s="128"/>
    </row>
    <row r="346" spans="3:15" ht="15.75" customHeight="1">
      <c r="C346" s="127"/>
      <c r="D346" s="128"/>
      <c r="E346" s="127"/>
      <c r="F346" s="127"/>
      <c r="G346" s="127"/>
      <c r="H346" s="127"/>
      <c r="I346" s="129"/>
      <c r="J346" s="128"/>
      <c r="M346" s="128"/>
      <c r="N346" s="128"/>
      <c r="O346" s="128"/>
    </row>
    <row r="347" spans="3:15" ht="15.75" customHeight="1">
      <c r="C347" s="127"/>
      <c r="D347" s="128"/>
      <c r="E347" s="127"/>
      <c r="F347" s="127"/>
      <c r="G347" s="127"/>
      <c r="H347" s="127"/>
      <c r="I347" s="129"/>
      <c r="J347" s="128"/>
      <c r="M347" s="128"/>
      <c r="N347" s="128"/>
      <c r="O347" s="128"/>
    </row>
    <row r="348" spans="3:15" ht="15.75" customHeight="1">
      <c r="C348" s="127"/>
      <c r="D348" s="128"/>
      <c r="E348" s="127"/>
      <c r="F348" s="127"/>
      <c r="G348" s="127"/>
      <c r="H348" s="127"/>
      <c r="I348" s="129"/>
      <c r="J348" s="128"/>
      <c r="M348" s="128"/>
      <c r="N348" s="128"/>
      <c r="O348" s="128"/>
    </row>
    <row r="349" spans="3:15" ht="15.75" customHeight="1">
      <c r="C349" s="127"/>
      <c r="D349" s="128"/>
      <c r="E349" s="127"/>
      <c r="F349" s="127"/>
      <c r="G349" s="127"/>
      <c r="H349" s="127"/>
      <c r="I349" s="129"/>
      <c r="J349" s="128"/>
      <c r="M349" s="128"/>
      <c r="N349" s="128"/>
      <c r="O349" s="128"/>
    </row>
    <row r="350" spans="3:15" ht="15.75" customHeight="1">
      <c r="C350" s="127"/>
      <c r="D350" s="128"/>
      <c r="E350" s="127"/>
      <c r="F350" s="127"/>
      <c r="G350" s="127"/>
      <c r="H350" s="127"/>
      <c r="I350" s="129"/>
      <c r="J350" s="128"/>
      <c r="M350" s="128"/>
      <c r="N350" s="128"/>
      <c r="O350" s="128"/>
    </row>
    <row r="351" spans="3:15" ht="15.75" customHeight="1">
      <c r="C351" s="127"/>
      <c r="D351" s="128"/>
      <c r="E351" s="127"/>
      <c r="F351" s="127"/>
      <c r="G351" s="127"/>
      <c r="H351" s="127"/>
      <c r="I351" s="129"/>
      <c r="J351" s="128"/>
      <c r="M351" s="128"/>
      <c r="N351" s="128"/>
      <c r="O351" s="128"/>
    </row>
    <row r="352" spans="3:15" ht="15.75" customHeight="1">
      <c r="C352" s="127"/>
      <c r="D352" s="128"/>
      <c r="E352" s="127"/>
      <c r="F352" s="127"/>
      <c r="G352" s="127"/>
      <c r="H352" s="127"/>
      <c r="I352" s="129"/>
      <c r="J352" s="128"/>
      <c r="M352" s="128"/>
      <c r="N352" s="128"/>
      <c r="O352" s="128"/>
    </row>
    <row r="353" spans="3:15" ht="15.75" customHeight="1">
      <c r="C353" s="127"/>
      <c r="D353" s="128"/>
      <c r="E353" s="127"/>
      <c r="F353" s="127"/>
      <c r="G353" s="127"/>
      <c r="H353" s="127"/>
      <c r="I353" s="129"/>
      <c r="J353" s="128"/>
      <c r="M353" s="128"/>
      <c r="N353" s="128"/>
      <c r="O353" s="128"/>
    </row>
    <row r="354" spans="3:15" ht="15.75" customHeight="1">
      <c r="C354" s="127"/>
      <c r="D354" s="128"/>
      <c r="E354" s="127"/>
      <c r="F354" s="127"/>
      <c r="G354" s="127"/>
      <c r="H354" s="127"/>
      <c r="I354" s="129"/>
      <c r="J354" s="128"/>
      <c r="M354" s="128"/>
      <c r="N354" s="128"/>
      <c r="O354" s="128"/>
    </row>
    <row r="355" spans="3:15" ht="15.75" customHeight="1">
      <c r="C355" s="127"/>
      <c r="D355" s="128"/>
      <c r="E355" s="127"/>
      <c r="F355" s="127"/>
      <c r="G355" s="127"/>
      <c r="H355" s="127"/>
      <c r="I355" s="129"/>
      <c r="J355" s="128"/>
      <c r="M355" s="128"/>
      <c r="N355" s="128"/>
      <c r="O355" s="128"/>
    </row>
    <row r="356" spans="3:15" ht="15.75" customHeight="1">
      <c r="C356" s="127"/>
      <c r="D356" s="128"/>
      <c r="E356" s="127"/>
      <c r="F356" s="127"/>
      <c r="G356" s="127"/>
      <c r="H356" s="127"/>
      <c r="I356" s="129"/>
      <c r="J356" s="128"/>
      <c r="M356" s="128"/>
      <c r="N356" s="128"/>
      <c r="O356" s="128"/>
    </row>
    <row r="357" spans="3:15" ht="15.75" customHeight="1">
      <c r="C357" s="127"/>
      <c r="D357" s="128"/>
      <c r="E357" s="127"/>
      <c r="F357" s="127"/>
      <c r="G357" s="127"/>
      <c r="H357" s="127"/>
      <c r="I357" s="129"/>
      <c r="J357" s="128"/>
      <c r="M357" s="128"/>
      <c r="N357" s="128"/>
      <c r="O357" s="128"/>
    </row>
    <row r="358" spans="3:15" ht="15.75" customHeight="1">
      <c r="C358" s="127"/>
      <c r="D358" s="128"/>
      <c r="E358" s="127"/>
      <c r="F358" s="127"/>
      <c r="G358" s="127"/>
      <c r="H358" s="127"/>
      <c r="I358" s="129"/>
      <c r="J358" s="128"/>
      <c r="M358" s="128"/>
      <c r="N358" s="128"/>
      <c r="O358" s="128"/>
    </row>
    <row r="359" spans="3:15" ht="15.75" customHeight="1">
      <c r="C359" s="127"/>
      <c r="D359" s="128"/>
      <c r="E359" s="127"/>
      <c r="F359" s="127"/>
      <c r="G359" s="127"/>
      <c r="H359" s="127"/>
      <c r="I359" s="129"/>
      <c r="J359" s="128"/>
      <c r="M359" s="128"/>
      <c r="N359" s="128"/>
      <c r="O359" s="128"/>
    </row>
    <row r="360" spans="3:15" ht="15.75" customHeight="1">
      <c r="C360" s="127"/>
      <c r="D360" s="128"/>
      <c r="E360" s="127"/>
      <c r="F360" s="127"/>
      <c r="G360" s="127"/>
      <c r="H360" s="127"/>
      <c r="I360" s="129"/>
      <c r="J360" s="128"/>
      <c r="M360" s="128"/>
      <c r="N360" s="128"/>
      <c r="O360" s="128"/>
    </row>
    <row r="361" spans="3:15" ht="15.75" customHeight="1">
      <c r="C361" s="127"/>
      <c r="D361" s="128"/>
      <c r="E361" s="127"/>
      <c r="F361" s="127"/>
      <c r="G361" s="127"/>
      <c r="H361" s="127"/>
      <c r="I361" s="129"/>
      <c r="J361" s="128"/>
      <c r="M361" s="128"/>
      <c r="N361" s="128"/>
      <c r="O361" s="128"/>
    </row>
    <row r="362" spans="3:15" ht="15.75" customHeight="1">
      <c r="C362" s="127"/>
      <c r="D362" s="128"/>
      <c r="E362" s="127"/>
      <c r="F362" s="127"/>
      <c r="G362" s="127"/>
      <c r="H362" s="127"/>
      <c r="I362" s="129"/>
      <c r="J362" s="128"/>
      <c r="M362" s="128"/>
      <c r="N362" s="128"/>
      <c r="O362" s="128"/>
    </row>
    <row r="363" spans="3:15" ht="15.75" customHeight="1">
      <c r="C363" s="127"/>
      <c r="D363" s="128"/>
      <c r="E363" s="127"/>
      <c r="F363" s="127"/>
      <c r="G363" s="127"/>
      <c r="H363" s="127"/>
      <c r="I363" s="129"/>
      <c r="J363" s="128"/>
      <c r="M363" s="128"/>
      <c r="N363" s="128"/>
      <c r="O363" s="128"/>
    </row>
    <row r="364" spans="3:15" ht="15.75" customHeight="1">
      <c r="C364" s="127"/>
      <c r="D364" s="128"/>
      <c r="E364" s="127"/>
      <c r="F364" s="127"/>
      <c r="G364" s="127"/>
      <c r="H364" s="127"/>
      <c r="I364" s="129"/>
      <c r="J364" s="128"/>
      <c r="M364" s="128"/>
      <c r="N364" s="128"/>
      <c r="O364" s="128"/>
    </row>
    <row r="365" spans="3:15" ht="15.75" customHeight="1">
      <c r="C365" s="127"/>
      <c r="D365" s="128"/>
      <c r="E365" s="127"/>
      <c r="F365" s="127"/>
      <c r="G365" s="127"/>
      <c r="H365" s="127"/>
      <c r="I365" s="129"/>
      <c r="J365" s="128"/>
      <c r="M365" s="128"/>
      <c r="N365" s="128"/>
      <c r="O365" s="128"/>
    </row>
    <row r="366" spans="3:15" ht="15.75" customHeight="1">
      <c r="C366" s="127"/>
      <c r="D366" s="128"/>
      <c r="E366" s="127"/>
      <c r="F366" s="127"/>
      <c r="G366" s="127"/>
      <c r="H366" s="127"/>
      <c r="I366" s="129"/>
      <c r="J366" s="128"/>
      <c r="M366" s="128"/>
      <c r="N366" s="128"/>
      <c r="O366" s="128"/>
    </row>
    <row r="367" spans="3:15" ht="15.75" customHeight="1">
      <c r="C367" s="127"/>
      <c r="D367" s="128"/>
      <c r="E367" s="127"/>
      <c r="F367" s="127"/>
      <c r="G367" s="127"/>
      <c r="H367" s="127"/>
      <c r="I367" s="129"/>
      <c r="J367" s="128"/>
      <c r="M367" s="128"/>
      <c r="N367" s="128"/>
      <c r="O367" s="128"/>
    </row>
    <row r="368" spans="3:15" ht="15.75" customHeight="1">
      <c r="C368" s="127"/>
      <c r="D368" s="128"/>
      <c r="E368" s="127"/>
      <c r="F368" s="127"/>
      <c r="G368" s="127"/>
      <c r="H368" s="127"/>
      <c r="I368" s="129"/>
      <c r="J368" s="128"/>
      <c r="M368" s="128"/>
      <c r="N368" s="128"/>
      <c r="O368" s="128"/>
    </row>
    <row r="369" spans="3:15" ht="15.75" customHeight="1">
      <c r="C369" s="127"/>
      <c r="D369" s="128"/>
      <c r="E369" s="127"/>
      <c r="F369" s="127"/>
      <c r="G369" s="127"/>
      <c r="H369" s="127"/>
      <c r="I369" s="129"/>
      <c r="J369" s="128"/>
      <c r="M369" s="128"/>
      <c r="N369" s="128"/>
      <c r="O369" s="128"/>
    </row>
    <row r="370" spans="3:15" ht="15.75" customHeight="1">
      <c r="C370" s="127"/>
      <c r="D370" s="128"/>
      <c r="E370" s="127"/>
      <c r="F370" s="127"/>
      <c r="G370" s="127"/>
      <c r="H370" s="127"/>
      <c r="I370" s="129"/>
      <c r="J370" s="128"/>
      <c r="M370" s="128"/>
      <c r="N370" s="128"/>
      <c r="O370" s="128"/>
    </row>
    <row r="371" spans="3:15" ht="15.75" customHeight="1">
      <c r="C371" s="127"/>
      <c r="D371" s="128"/>
      <c r="E371" s="127"/>
      <c r="F371" s="127"/>
      <c r="G371" s="127"/>
      <c r="H371" s="127"/>
      <c r="I371" s="129"/>
      <c r="J371" s="128"/>
      <c r="M371" s="128"/>
      <c r="N371" s="128"/>
      <c r="O371" s="128"/>
    </row>
    <row r="372" spans="3:15" ht="15.75" customHeight="1">
      <c r="C372" s="127"/>
      <c r="D372" s="128"/>
      <c r="E372" s="127"/>
      <c r="F372" s="127"/>
      <c r="G372" s="127"/>
      <c r="H372" s="127"/>
      <c r="I372" s="129"/>
      <c r="J372" s="128"/>
      <c r="M372" s="128"/>
      <c r="N372" s="128"/>
      <c r="O372" s="128"/>
    </row>
    <row r="373" spans="3:15" ht="15.75" customHeight="1">
      <c r="C373" s="127"/>
      <c r="D373" s="128"/>
      <c r="E373" s="127"/>
      <c r="F373" s="127"/>
      <c r="G373" s="127"/>
      <c r="H373" s="127"/>
      <c r="I373" s="129"/>
      <c r="J373" s="128"/>
      <c r="M373" s="128"/>
      <c r="N373" s="128"/>
      <c r="O373" s="128"/>
    </row>
    <row r="374" spans="3:15" ht="15.75" customHeight="1">
      <c r="C374" s="127"/>
      <c r="D374" s="128"/>
      <c r="E374" s="127"/>
      <c r="F374" s="127"/>
      <c r="G374" s="127"/>
      <c r="H374" s="127"/>
      <c r="I374" s="129"/>
      <c r="J374" s="128"/>
      <c r="M374" s="128"/>
      <c r="N374" s="128"/>
      <c r="O374" s="128"/>
    </row>
    <row r="375" spans="3:15" ht="15.75" customHeight="1">
      <c r="I375" s="136"/>
    </row>
    <row r="376" spans="3:15" ht="15.75" customHeight="1">
      <c r="I376" s="136"/>
    </row>
    <row r="377" spans="3:15" ht="15.75" customHeight="1">
      <c r="I377" s="136"/>
    </row>
    <row r="378" spans="3:15" ht="15.75" customHeight="1">
      <c r="I378" s="136"/>
    </row>
    <row r="379" spans="3:15" ht="15.75" customHeight="1">
      <c r="I379" s="136"/>
    </row>
    <row r="380" spans="3:15" ht="15.75" customHeight="1">
      <c r="I380" s="136"/>
    </row>
    <row r="381" spans="3:15" ht="15.75" customHeight="1">
      <c r="I381" s="136"/>
    </row>
    <row r="382" spans="3:15" ht="15.75" customHeight="1">
      <c r="I382" s="136"/>
    </row>
    <row r="383" spans="3:15" ht="15.75" customHeight="1">
      <c r="I383" s="136"/>
    </row>
    <row r="384" spans="3:15" ht="15.75" customHeight="1">
      <c r="I384" s="136"/>
    </row>
    <row r="385" spans="9:9" ht="15.75" customHeight="1">
      <c r="I385" s="136"/>
    </row>
    <row r="386" spans="9:9" ht="15.75" customHeight="1">
      <c r="I386" s="136"/>
    </row>
    <row r="387" spans="9:9" ht="15.75" customHeight="1">
      <c r="I387" s="136"/>
    </row>
    <row r="388" spans="9:9" ht="15.75" customHeight="1">
      <c r="I388" s="136"/>
    </row>
    <row r="389" spans="9:9" ht="15.75" customHeight="1">
      <c r="I389" s="136"/>
    </row>
    <row r="390" spans="9:9" ht="15.75" customHeight="1">
      <c r="I390" s="136"/>
    </row>
    <row r="391" spans="9:9" ht="15.75" customHeight="1">
      <c r="I391" s="136"/>
    </row>
    <row r="392" spans="9:9" ht="15.75" customHeight="1">
      <c r="I392" s="136"/>
    </row>
    <row r="393" spans="9:9" ht="15.75" customHeight="1">
      <c r="I393" s="136"/>
    </row>
    <row r="394" spans="9:9" ht="15.75" customHeight="1">
      <c r="I394" s="136"/>
    </row>
    <row r="395" spans="9:9" ht="15.75" customHeight="1">
      <c r="I395" s="136"/>
    </row>
    <row r="396" spans="9:9" ht="15.75" customHeight="1">
      <c r="I396" s="136"/>
    </row>
    <row r="397" spans="9:9" ht="15.75" customHeight="1">
      <c r="I397" s="136"/>
    </row>
    <row r="398" spans="9:9" ht="15.75" customHeight="1">
      <c r="I398" s="136"/>
    </row>
    <row r="399" spans="9:9" ht="15.75" customHeight="1">
      <c r="I399" s="136"/>
    </row>
    <row r="400" spans="9:9" ht="15.75" customHeight="1">
      <c r="I400" s="136"/>
    </row>
    <row r="401" spans="9:9" ht="15.75" customHeight="1">
      <c r="I401" s="136"/>
    </row>
    <row r="402" spans="9:9" ht="15.75" customHeight="1">
      <c r="I402" s="136"/>
    </row>
    <row r="403" spans="9:9" ht="15.75" customHeight="1">
      <c r="I403" s="136"/>
    </row>
    <row r="404" spans="9:9" ht="15.75" customHeight="1">
      <c r="I404" s="136"/>
    </row>
    <row r="405" spans="9:9" ht="15.75" customHeight="1">
      <c r="I405" s="136"/>
    </row>
    <row r="406" spans="9:9" ht="15.75" customHeight="1">
      <c r="I406" s="136"/>
    </row>
    <row r="407" spans="9:9" ht="15.75" customHeight="1">
      <c r="I407" s="136"/>
    </row>
    <row r="408" spans="9:9" ht="15.75" customHeight="1">
      <c r="I408" s="136"/>
    </row>
    <row r="409" spans="9:9" ht="15.75" customHeight="1">
      <c r="I409" s="136"/>
    </row>
    <row r="410" spans="9:9" ht="15.75" customHeight="1">
      <c r="I410" s="136"/>
    </row>
    <row r="411" spans="9:9" ht="15.75" customHeight="1">
      <c r="I411" s="136"/>
    </row>
    <row r="412" spans="9:9" ht="15.75" customHeight="1">
      <c r="I412" s="136"/>
    </row>
    <row r="413" spans="9:9" ht="15.75" customHeight="1">
      <c r="I413" s="136"/>
    </row>
    <row r="414" spans="9:9" ht="15.75" customHeight="1">
      <c r="I414" s="136"/>
    </row>
    <row r="415" spans="9:9" ht="15.75" customHeight="1">
      <c r="I415" s="136"/>
    </row>
    <row r="416" spans="9:9" ht="15.75" customHeight="1">
      <c r="I416" s="136"/>
    </row>
    <row r="417" spans="9:9" ht="15.75" customHeight="1">
      <c r="I417" s="136"/>
    </row>
    <row r="418" spans="9:9" ht="15.75" customHeight="1">
      <c r="I418" s="136"/>
    </row>
    <row r="419" spans="9:9" ht="15.75" customHeight="1">
      <c r="I419" s="136"/>
    </row>
    <row r="420" spans="9:9" ht="15.75" customHeight="1">
      <c r="I420" s="136"/>
    </row>
    <row r="421" spans="9:9" ht="15.75" customHeight="1">
      <c r="I421" s="136"/>
    </row>
    <row r="422" spans="9:9" ht="15.75" customHeight="1">
      <c r="I422" s="136"/>
    </row>
    <row r="423" spans="9:9" ht="15.75" customHeight="1">
      <c r="I423" s="136"/>
    </row>
    <row r="424" spans="9:9" ht="15.75" customHeight="1">
      <c r="I424" s="136"/>
    </row>
    <row r="425" spans="9:9" ht="15.75" customHeight="1">
      <c r="I425" s="136"/>
    </row>
    <row r="426" spans="9:9" ht="15.75" customHeight="1">
      <c r="I426" s="136"/>
    </row>
    <row r="427" spans="9:9" ht="15.75" customHeight="1">
      <c r="I427" s="136"/>
    </row>
    <row r="428" spans="9:9" ht="15.75" customHeight="1">
      <c r="I428" s="136"/>
    </row>
    <row r="429" spans="9:9" ht="15.75" customHeight="1">
      <c r="I429" s="136"/>
    </row>
    <row r="430" spans="9:9" ht="15.75" customHeight="1">
      <c r="I430" s="136"/>
    </row>
    <row r="431" spans="9:9" ht="15.75" customHeight="1">
      <c r="I431" s="136"/>
    </row>
    <row r="432" spans="9:9" ht="15.75" customHeight="1">
      <c r="I432" s="136"/>
    </row>
    <row r="433" spans="9:9" ht="15.75" customHeight="1">
      <c r="I433" s="136"/>
    </row>
    <row r="434" spans="9:9" ht="15.75" customHeight="1">
      <c r="I434" s="136"/>
    </row>
    <row r="435" spans="9:9" ht="15.75" customHeight="1">
      <c r="I435" s="136"/>
    </row>
    <row r="436" spans="9:9" ht="15.75" customHeight="1">
      <c r="I436" s="136"/>
    </row>
    <row r="437" spans="9:9" ht="15.75" customHeight="1">
      <c r="I437" s="136"/>
    </row>
    <row r="438" spans="9:9" ht="15.75" customHeight="1">
      <c r="I438" s="136"/>
    </row>
    <row r="439" spans="9:9" ht="15.75" customHeight="1">
      <c r="I439" s="136"/>
    </row>
    <row r="440" spans="9:9" ht="15.75" customHeight="1">
      <c r="I440" s="136"/>
    </row>
    <row r="441" spans="9:9" ht="15.75" customHeight="1">
      <c r="I441" s="136"/>
    </row>
    <row r="442" spans="9:9" ht="15.75" customHeight="1">
      <c r="I442" s="136"/>
    </row>
    <row r="443" spans="9:9" ht="15.75" customHeight="1">
      <c r="I443" s="136"/>
    </row>
    <row r="444" spans="9:9" ht="15.75" customHeight="1">
      <c r="I444" s="136"/>
    </row>
    <row r="445" spans="9:9" ht="15.75" customHeight="1">
      <c r="I445" s="136"/>
    </row>
    <row r="446" spans="9:9" ht="15.75" customHeight="1">
      <c r="I446" s="136"/>
    </row>
    <row r="447" spans="9:9" ht="15.75" customHeight="1">
      <c r="I447" s="136"/>
    </row>
    <row r="448" spans="9:9" ht="15.75" customHeight="1">
      <c r="I448" s="136"/>
    </row>
    <row r="449" spans="9:9" ht="15.75" customHeight="1">
      <c r="I449" s="136"/>
    </row>
    <row r="450" spans="9:9" ht="15.75" customHeight="1">
      <c r="I450" s="136"/>
    </row>
    <row r="451" spans="9:9" ht="15.75" customHeight="1">
      <c r="I451" s="136"/>
    </row>
    <row r="452" spans="9:9" ht="15.75" customHeight="1">
      <c r="I452" s="136"/>
    </row>
    <row r="453" spans="9:9" ht="15.75" customHeight="1">
      <c r="I453" s="136"/>
    </row>
    <row r="454" spans="9:9" ht="15.75" customHeight="1">
      <c r="I454" s="136"/>
    </row>
    <row r="455" spans="9:9" ht="15.75" customHeight="1">
      <c r="I455" s="136"/>
    </row>
    <row r="456" spans="9:9" ht="15.75" customHeight="1">
      <c r="I456" s="136"/>
    </row>
    <row r="457" spans="9:9" ht="15.75" customHeight="1">
      <c r="I457" s="136"/>
    </row>
    <row r="458" spans="9:9" ht="15.75" customHeight="1">
      <c r="I458" s="136"/>
    </row>
    <row r="459" spans="9:9" ht="15.75" customHeight="1">
      <c r="I459" s="136"/>
    </row>
    <row r="460" spans="9:9" ht="15.75" customHeight="1">
      <c r="I460" s="136"/>
    </row>
    <row r="461" spans="9:9" ht="15.75" customHeight="1">
      <c r="I461" s="136"/>
    </row>
    <row r="462" spans="9:9" ht="15.75" customHeight="1">
      <c r="I462" s="136"/>
    </row>
    <row r="463" spans="9:9" ht="15.75" customHeight="1">
      <c r="I463" s="136"/>
    </row>
    <row r="464" spans="9:9" ht="15.75" customHeight="1">
      <c r="I464" s="136"/>
    </row>
    <row r="465" spans="9:9" ht="15.75" customHeight="1">
      <c r="I465" s="136"/>
    </row>
    <row r="466" spans="9:9" ht="15.75" customHeight="1">
      <c r="I466" s="136"/>
    </row>
    <row r="467" spans="9:9" ht="15.75" customHeight="1">
      <c r="I467" s="136"/>
    </row>
    <row r="468" spans="9:9" ht="15.75" customHeight="1">
      <c r="I468" s="136"/>
    </row>
    <row r="469" spans="9:9" ht="15.75" customHeight="1">
      <c r="I469" s="136"/>
    </row>
    <row r="470" spans="9:9" ht="15.75" customHeight="1">
      <c r="I470" s="136"/>
    </row>
    <row r="471" spans="9:9" ht="15.75" customHeight="1">
      <c r="I471" s="136"/>
    </row>
    <row r="472" spans="9:9" ht="15.75" customHeight="1">
      <c r="I472" s="136"/>
    </row>
    <row r="473" spans="9:9" ht="15.75" customHeight="1">
      <c r="I473" s="136"/>
    </row>
    <row r="474" spans="9:9" ht="15.75" customHeight="1">
      <c r="I474" s="136"/>
    </row>
    <row r="475" spans="9:9" ht="15.75" customHeight="1">
      <c r="I475" s="136"/>
    </row>
    <row r="476" spans="9:9" ht="15.75" customHeight="1">
      <c r="I476" s="136"/>
    </row>
    <row r="477" spans="9:9" ht="15.75" customHeight="1">
      <c r="I477" s="136"/>
    </row>
    <row r="478" spans="9:9" ht="15.75" customHeight="1">
      <c r="I478" s="136"/>
    </row>
    <row r="479" spans="9:9" ht="15.75" customHeight="1">
      <c r="I479" s="136"/>
    </row>
    <row r="480" spans="9:9" ht="15.75" customHeight="1">
      <c r="I480" s="136"/>
    </row>
    <row r="481" spans="9:9" ht="15.75" customHeight="1">
      <c r="I481" s="136"/>
    </row>
    <row r="482" spans="9:9" ht="15.75" customHeight="1">
      <c r="I482" s="136"/>
    </row>
    <row r="483" spans="9:9" ht="15.75" customHeight="1">
      <c r="I483" s="136"/>
    </row>
    <row r="484" spans="9:9" ht="15.75" customHeight="1">
      <c r="I484" s="136"/>
    </row>
    <row r="485" spans="9:9" ht="15.75" customHeight="1">
      <c r="I485" s="136"/>
    </row>
    <row r="486" spans="9:9" ht="15.75" customHeight="1">
      <c r="I486" s="136"/>
    </row>
    <row r="487" spans="9:9" ht="15.75" customHeight="1">
      <c r="I487" s="136"/>
    </row>
    <row r="488" spans="9:9" ht="15.75" customHeight="1">
      <c r="I488" s="136"/>
    </row>
    <row r="489" spans="9:9" ht="15.75" customHeight="1">
      <c r="I489" s="136"/>
    </row>
    <row r="490" spans="9:9" ht="15.75" customHeight="1">
      <c r="I490" s="136"/>
    </row>
    <row r="491" spans="9:9" ht="15.75" customHeight="1">
      <c r="I491" s="136"/>
    </row>
    <row r="492" spans="9:9" ht="15.75" customHeight="1">
      <c r="I492" s="136"/>
    </row>
    <row r="493" spans="9:9" ht="15.75" customHeight="1">
      <c r="I493" s="136"/>
    </row>
    <row r="494" spans="9:9" ht="15.75" customHeight="1">
      <c r="I494" s="136"/>
    </row>
    <row r="495" spans="9:9" ht="15.75" customHeight="1">
      <c r="I495" s="136"/>
    </row>
    <row r="496" spans="9:9" ht="15.75" customHeight="1">
      <c r="I496" s="136"/>
    </row>
    <row r="497" spans="9:9" ht="15.75" customHeight="1">
      <c r="I497" s="136"/>
    </row>
    <row r="498" spans="9:9" ht="15.75" customHeight="1">
      <c r="I498" s="136"/>
    </row>
    <row r="499" spans="9:9" ht="15.75" customHeight="1">
      <c r="I499" s="136"/>
    </row>
    <row r="500" spans="9:9" ht="15.75" customHeight="1">
      <c r="I500" s="136"/>
    </row>
    <row r="501" spans="9:9" ht="15.75" customHeight="1">
      <c r="I501" s="136"/>
    </row>
    <row r="502" spans="9:9" ht="15.75" customHeight="1">
      <c r="I502" s="136"/>
    </row>
    <row r="503" spans="9:9" ht="15.75" customHeight="1">
      <c r="I503" s="136"/>
    </row>
    <row r="504" spans="9:9" ht="15.75" customHeight="1">
      <c r="I504" s="136"/>
    </row>
    <row r="505" spans="9:9" ht="15.75" customHeight="1">
      <c r="I505" s="136"/>
    </row>
    <row r="506" spans="9:9" ht="15.75" customHeight="1">
      <c r="I506" s="136"/>
    </row>
    <row r="507" spans="9:9" ht="15.75" customHeight="1">
      <c r="I507" s="136"/>
    </row>
    <row r="508" spans="9:9" ht="15.75" customHeight="1">
      <c r="I508" s="136"/>
    </row>
    <row r="509" spans="9:9" ht="15.75" customHeight="1">
      <c r="I509" s="136"/>
    </row>
    <row r="510" spans="9:9" ht="15.75" customHeight="1">
      <c r="I510" s="136"/>
    </row>
    <row r="511" spans="9:9" ht="15.75" customHeight="1">
      <c r="I511" s="136"/>
    </row>
    <row r="512" spans="9:9" ht="15.75" customHeight="1">
      <c r="I512" s="136"/>
    </row>
    <row r="513" spans="9:9" ht="15.75" customHeight="1">
      <c r="I513" s="136"/>
    </row>
    <row r="514" spans="9:9" ht="15.75" customHeight="1">
      <c r="I514" s="136"/>
    </row>
    <row r="515" spans="9:9" ht="15.75" customHeight="1">
      <c r="I515" s="136"/>
    </row>
    <row r="516" spans="9:9" ht="15.75" customHeight="1">
      <c r="I516" s="136"/>
    </row>
    <row r="517" spans="9:9" ht="15.75" customHeight="1">
      <c r="I517" s="136"/>
    </row>
    <row r="518" spans="9:9" ht="15.75" customHeight="1">
      <c r="I518" s="136"/>
    </row>
    <row r="519" spans="9:9" ht="15.75" customHeight="1">
      <c r="I519" s="136"/>
    </row>
    <row r="520" spans="9:9" ht="15.75" customHeight="1">
      <c r="I520" s="136"/>
    </row>
    <row r="521" spans="9:9" ht="15.75" customHeight="1">
      <c r="I521" s="136"/>
    </row>
    <row r="522" spans="9:9" ht="15.75" customHeight="1">
      <c r="I522" s="136"/>
    </row>
    <row r="523" spans="9:9" ht="15.75" customHeight="1">
      <c r="I523" s="136"/>
    </row>
    <row r="524" spans="9:9" ht="15.75" customHeight="1">
      <c r="I524" s="136"/>
    </row>
    <row r="525" spans="9:9" ht="15.75" customHeight="1">
      <c r="I525" s="136"/>
    </row>
    <row r="526" spans="9:9" ht="15.75" customHeight="1">
      <c r="I526" s="136"/>
    </row>
    <row r="527" spans="9:9" ht="15.75" customHeight="1">
      <c r="I527" s="136"/>
    </row>
    <row r="528" spans="9:9" ht="15.75" customHeight="1">
      <c r="I528" s="136"/>
    </row>
    <row r="529" spans="9:9" ht="15.75" customHeight="1">
      <c r="I529" s="136"/>
    </row>
    <row r="530" spans="9:9" ht="15.75" customHeight="1">
      <c r="I530" s="136"/>
    </row>
    <row r="531" spans="9:9" ht="15.75" customHeight="1">
      <c r="I531" s="136"/>
    </row>
    <row r="532" spans="9:9" ht="15.75" customHeight="1">
      <c r="I532" s="136"/>
    </row>
    <row r="533" spans="9:9" ht="15.75" customHeight="1">
      <c r="I533" s="136"/>
    </row>
    <row r="534" spans="9:9" ht="15.75" customHeight="1">
      <c r="I534" s="136"/>
    </row>
    <row r="535" spans="9:9" ht="15.75" customHeight="1">
      <c r="I535" s="136"/>
    </row>
    <row r="536" spans="9:9" ht="15.75" customHeight="1">
      <c r="I536" s="136"/>
    </row>
    <row r="537" spans="9:9" ht="15.75" customHeight="1">
      <c r="I537" s="136"/>
    </row>
    <row r="538" spans="9:9" ht="15.75" customHeight="1">
      <c r="I538" s="136"/>
    </row>
    <row r="539" spans="9:9" ht="15.75" customHeight="1">
      <c r="I539" s="136"/>
    </row>
    <row r="540" spans="9:9" ht="15.75" customHeight="1">
      <c r="I540" s="136"/>
    </row>
    <row r="541" spans="9:9" ht="15.75" customHeight="1">
      <c r="I541" s="136"/>
    </row>
    <row r="542" spans="9:9" ht="15.75" customHeight="1">
      <c r="I542" s="136"/>
    </row>
    <row r="543" spans="9:9" ht="15.75" customHeight="1">
      <c r="I543" s="136"/>
    </row>
    <row r="544" spans="9:9" ht="15.75" customHeight="1">
      <c r="I544" s="136"/>
    </row>
    <row r="545" spans="9:9" ht="15.75" customHeight="1">
      <c r="I545" s="136"/>
    </row>
    <row r="546" spans="9:9" ht="15.75" customHeight="1">
      <c r="I546" s="136"/>
    </row>
    <row r="547" spans="9:9" ht="15.75" customHeight="1">
      <c r="I547" s="136"/>
    </row>
    <row r="548" spans="9:9" ht="15.75" customHeight="1">
      <c r="I548" s="136"/>
    </row>
    <row r="549" spans="9:9" ht="15.75" customHeight="1">
      <c r="I549" s="136"/>
    </row>
    <row r="550" spans="9:9" ht="15.75" customHeight="1">
      <c r="I550" s="136"/>
    </row>
    <row r="551" spans="9:9" ht="15.75" customHeight="1">
      <c r="I551" s="136"/>
    </row>
    <row r="552" spans="9:9" ht="15.75" customHeight="1">
      <c r="I552" s="136"/>
    </row>
    <row r="553" spans="9:9" ht="15.75" customHeight="1">
      <c r="I553" s="136"/>
    </row>
    <row r="554" spans="9:9" ht="15.75" customHeight="1">
      <c r="I554" s="136"/>
    </row>
    <row r="555" spans="9:9" ht="15.75" customHeight="1">
      <c r="I555" s="136"/>
    </row>
    <row r="556" spans="9:9" ht="15.75" customHeight="1">
      <c r="I556" s="136"/>
    </row>
    <row r="557" spans="9:9" ht="15.75" customHeight="1">
      <c r="I557" s="136"/>
    </row>
    <row r="558" spans="9:9" ht="15.75" customHeight="1">
      <c r="I558" s="136"/>
    </row>
    <row r="559" spans="9:9" ht="15.75" customHeight="1">
      <c r="I559" s="136"/>
    </row>
    <row r="560" spans="9:9" ht="15.75" customHeight="1">
      <c r="I560" s="136"/>
    </row>
    <row r="561" spans="9:9" ht="15.75" customHeight="1">
      <c r="I561" s="136"/>
    </row>
    <row r="562" spans="9:9" ht="15.75" customHeight="1">
      <c r="I562" s="136"/>
    </row>
    <row r="563" spans="9:9" ht="15.75" customHeight="1">
      <c r="I563" s="136"/>
    </row>
    <row r="564" spans="9:9" ht="15.75" customHeight="1">
      <c r="I564" s="136"/>
    </row>
    <row r="565" spans="9:9" ht="15.75" customHeight="1">
      <c r="I565" s="136"/>
    </row>
    <row r="566" spans="9:9" ht="15.75" customHeight="1">
      <c r="I566" s="136"/>
    </row>
    <row r="567" spans="9:9" ht="15.75" customHeight="1">
      <c r="I567" s="136"/>
    </row>
    <row r="568" spans="9:9" ht="15.75" customHeight="1">
      <c r="I568" s="136"/>
    </row>
    <row r="569" spans="9:9" ht="15.75" customHeight="1">
      <c r="I569" s="136"/>
    </row>
    <row r="570" spans="9:9" ht="15.75" customHeight="1">
      <c r="I570" s="136"/>
    </row>
    <row r="571" spans="9:9" ht="15.75" customHeight="1">
      <c r="I571" s="136"/>
    </row>
    <row r="572" spans="9:9" ht="15.75" customHeight="1">
      <c r="I572" s="136"/>
    </row>
    <row r="573" spans="9:9" ht="15.75" customHeight="1">
      <c r="I573" s="136"/>
    </row>
    <row r="574" spans="9:9" ht="15.75" customHeight="1">
      <c r="I574" s="136"/>
    </row>
    <row r="575" spans="9:9" ht="15.75" customHeight="1">
      <c r="I575" s="136"/>
    </row>
    <row r="576" spans="9:9" ht="15.75" customHeight="1">
      <c r="I576" s="136"/>
    </row>
    <row r="577" spans="9:9" ht="15.75" customHeight="1">
      <c r="I577" s="136"/>
    </row>
    <row r="578" spans="9:9" ht="15.75" customHeight="1">
      <c r="I578" s="136"/>
    </row>
    <row r="579" spans="9:9" ht="15.75" customHeight="1">
      <c r="I579" s="136"/>
    </row>
    <row r="580" spans="9:9" ht="15.75" customHeight="1">
      <c r="I580" s="136"/>
    </row>
    <row r="581" spans="9:9" ht="15.75" customHeight="1">
      <c r="I581" s="136"/>
    </row>
    <row r="582" spans="9:9" ht="15.75" customHeight="1">
      <c r="I582" s="136"/>
    </row>
    <row r="583" spans="9:9" ht="15.75" customHeight="1">
      <c r="I583" s="136"/>
    </row>
    <row r="584" spans="9:9" ht="15.75" customHeight="1">
      <c r="I584" s="136"/>
    </row>
    <row r="585" spans="9:9" ht="15.75" customHeight="1">
      <c r="I585" s="136"/>
    </row>
    <row r="586" spans="9:9" ht="15.75" customHeight="1">
      <c r="I586" s="136"/>
    </row>
    <row r="587" spans="9:9" ht="15.75" customHeight="1">
      <c r="I587" s="136"/>
    </row>
    <row r="588" spans="9:9" ht="15.75" customHeight="1">
      <c r="I588" s="136"/>
    </row>
    <row r="589" spans="9:9" ht="15.75" customHeight="1">
      <c r="I589" s="136"/>
    </row>
    <row r="590" spans="9:9" ht="15.75" customHeight="1">
      <c r="I590" s="136"/>
    </row>
    <row r="591" spans="9:9" ht="15.75" customHeight="1">
      <c r="I591" s="136"/>
    </row>
    <row r="592" spans="9:9" ht="15.75" customHeight="1">
      <c r="I592" s="136"/>
    </row>
    <row r="593" spans="9:9" ht="15.75" customHeight="1">
      <c r="I593" s="136"/>
    </row>
    <row r="594" spans="9:9" ht="15.75" customHeight="1">
      <c r="I594" s="136"/>
    </row>
    <row r="595" spans="9:9" ht="15.75" customHeight="1">
      <c r="I595" s="136"/>
    </row>
    <row r="596" spans="9:9" ht="15.75" customHeight="1">
      <c r="I596" s="136"/>
    </row>
    <row r="597" spans="9:9" ht="15.75" customHeight="1">
      <c r="I597" s="136"/>
    </row>
    <row r="598" spans="9:9" ht="15.75" customHeight="1">
      <c r="I598" s="136"/>
    </row>
    <row r="599" spans="9:9" ht="15.75" customHeight="1">
      <c r="I599" s="136"/>
    </row>
    <row r="600" spans="9:9" ht="15.75" customHeight="1">
      <c r="I600" s="136"/>
    </row>
    <row r="601" spans="9:9" ht="15.75" customHeight="1">
      <c r="I601" s="136"/>
    </row>
    <row r="602" spans="9:9" ht="15.75" customHeight="1">
      <c r="I602" s="136"/>
    </row>
    <row r="603" spans="9:9" ht="15.75" customHeight="1">
      <c r="I603" s="136"/>
    </row>
    <row r="604" spans="9:9" ht="15.75" customHeight="1">
      <c r="I604" s="136"/>
    </row>
    <row r="605" spans="9:9" ht="15.75" customHeight="1">
      <c r="I605" s="136"/>
    </row>
    <row r="606" spans="9:9" ht="15.75" customHeight="1">
      <c r="I606" s="136"/>
    </row>
    <row r="607" spans="9:9" ht="15.75" customHeight="1">
      <c r="I607" s="136"/>
    </row>
    <row r="608" spans="9:9" ht="15.75" customHeight="1">
      <c r="I608" s="136"/>
    </row>
    <row r="609" spans="9:9" ht="15.75" customHeight="1">
      <c r="I609" s="136"/>
    </row>
    <row r="610" spans="9:9" ht="15.75" customHeight="1">
      <c r="I610" s="136"/>
    </row>
    <row r="611" spans="9:9" ht="15.75" customHeight="1">
      <c r="I611" s="136"/>
    </row>
    <row r="612" spans="9:9" ht="15.75" customHeight="1">
      <c r="I612" s="136"/>
    </row>
    <row r="613" spans="9:9" ht="15.75" customHeight="1">
      <c r="I613" s="136"/>
    </row>
    <row r="614" spans="9:9" ht="15.75" customHeight="1">
      <c r="I614" s="136"/>
    </row>
    <row r="615" spans="9:9" ht="15.75" customHeight="1">
      <c r="I615" s="136"/>
    </row>
    <row r="616" spans="9:9" ht="15.75" customHeight="1">
      <c r="I616" s="136"/>
    </row>
    <row r="617" spans="9:9" ht="15.75" customHeight="1">
      <c r="I617" s="136"/>
    </row>
    <row r="618" spans="9:9" ht="15.75" customHeight="1">
      <c r="I618" s="136"/>
    </row>
    <row r="619" spans="9:9" ht="15.75" customHeight="1">
      <c r="I619" s="136"/>
    </row>
    <row r="620" spans="9:9" ht="15.75" customHeight="1">
      <c r="I620" s="136"/>
    </row>
    <row r="621" spans="9:9" ht="15.75" customHeight="1">
      <c r="I621" s="136"/>
    </row>
    <row r="622" spans="9:9" ht="15.75" customHeight="1">
      <c r="I622" s="136"/>
    </row>
    <row r="623" spans="9:9" ht="15.75" customHeight="1">
      <c r="I623" s="136"/>
    </row>
    <row r="624" spans="9:9" ht="15.75" customHeight="1">
      <c r="I624" s="136"/>
    </row>
    <row r="625" spans="9:9" ht="15.75" customHeight="1">
      <c r="I625" s="136"/>
    </row>
    <row r="626" spans="9:9" ht="15.75" customHeight="1">
      <c r="I626" s="136"/>
    </row>
    <row r="627" spans="9:9" ht="15.75" customHeight="1">
      <c r="I627" s="136"/>
    </row>
    <row r="628" spans="9:9" ht="15.75" customHeight="1">
      <c r="I628" s="136"/>
    </row>
    <row r="629" spans="9:9" ht="15.75" customHeight="1">
      <c r="I629" s="136"/>
    </row>
    <row r="630" spans="9:9" ht="15.75" customHeight="1">
      <c r="I630" s="136"/>
    </row>
    <row r="631" spans="9:9" ht="15.75" customHeight="1">
      <c r="I631" s="136"/>
    </row>
    <row r="632" spans="9:9" ht="15.75" customHeight="1">
      <c r="I632" s="136"/>
    </row>
    <row r="633" spans="9:9" ht="15.75" customHeight="1">
      <c r="I633" s="136"/>
    </row>
    <row r="634" spans="9:9" ht="15.75" customHeight="1">
      <c r="I634" s="136"/>
    </row>
    <row r="635" spans="9:9" ht="15.75" customHeight="1">
      <c r="I635" s="136"/>
    </row>
    <row r="636" spans="9:9" ht="15.75" customHeight="1">
      <c r="I636" s="136"/>
    </row>
    <row r="637" spans="9:9" ht="15.75" customHeight="1">
      <c r="I637" s="136"/>
    </row>
    <row r="638" spans="9:9" ht="15.75" customHeight="1">
      <c r="I638" s="136"/>
    </row>
    <row r="639" spans="9:9" ht="15.75" customHeight="1">
      <c r="I639" s="136"/>
    </row>
    <row r="640" spans="9:9" ht="15.75" customHeight="1">
      <c r="I640" s="136"/>
    </row>
    <row r="641" spans="9:9" ht="15.75" customHeight="1">
      <c r="I641" s="136"/>
    </row>
    <row r="642" spans="9:9" ht="15.75" customHeight="1">
      <c r="I642" s="136"/>
    </row>
    <row r="643" spans="9:9" ht="15.75" customHeight="1">
      <c r="I643" s="136"/>
    </row>
    <row r="644" spans="9:9" ht="15.75" customHeight="1">
      <c r="I644" s="136"/>
    </row>
    <row r="645" spans="9:9" ht="15.75" customHeight="1">
      <c r="I645" s="136"/>
    </row>
    <row r="646" spans="9:9" ht="15.75" customHeight="1">
      <c r="I646" s="136"/>
    </row>
    <row r="647" spans="9:9" ht="15.75" customHeight="1">
      <c r="I647" s="136"/>
    </row>
    <row r="648" spans="9:9" ht="15.75" customHeight="1">
      <c r="I648" s="136"/>
    </row>
    <row r="649" spans="9:9" ht="15.75" customHeight="1">
      <c r="I649" s="136"/>
    </row>
    <row r="650" spans="9:9" ht="15.75" customHeight="1">
      <c r="I650" s="136"/>
    </row>
    <row r="651" spans="9:9" ht="15.75" customHeight="1">
      <c r="I651" s="136"/>
    </row>
    <row r="652" spans="9:9" ht="15.75" customHeight="1">
      <c r="I652" s="136"/>
    </row>
    <row r="653" spans="9:9" ht="15.75" customHeight="1">
      <c r="I653" s="136"/>
    </row>
    <row r="654" spans="9:9" ht="15.75" customHeight="1">
      <c r="I654" s="136"/>
    </row>
    <row r="655" spans="9:9" ht="15.75" customHeight="1">
      <c r="I655" s="136"/>
    </row>
    <row r="656" spans="9:9" ht="15.75" customHeight="1">
      <c r="I656" s="136"/>
    </row>
    <row r="657" spans="9:9" ht="15.75" customHeight="1">
      <c r="I657" s="136"/>
    </row>
    <row r="658" spans="9:9" ht="15.75" customHeight="1">
      <c r="I658" s="136"/>
    </row>
    <row r="659" spans="9:9" ht="15.75" customHeight="1">
      <c r="I659" s="136"/>
    </row>
    <row r="660" spans="9:9" ht="15.75" customHeight="1">
      <c r="I660" s="136"/>
    </row>
    <row r="661" spans="9:9" ht="15.75" customHeight="1">
      <c r="I661" s="136"/>
    </row>
    <row r="662" spans="9:9" ht="15.75" customHeight="1">
      <c r="I662" s="136"/>
    </row>
    <row r="663" spans="9:9" ht="15.75" customHeight="1">
      <c r="I663" s="136"/>
    </row>
    <row r="664" spans="9:9" ht="15.75" customHeight="1">
      <c r="I664" s="136"/>
    </row>
    <row r="665" spans="9:9" ht="15.75" customHeight="1">
      <c r="I665" s="136"/>
    </row>
    <row r="666" spans="9:9" ht="15.75" customHeight="1">
      <c r="I666" s="136"/>
    </row>
    <row r="667" spans="9:9" ht="15.75" customHeight="1">
      <c r="I667" s="136"/>
    </row>
    <row r="668" spans="9:9" ht="15.75" customHeight="1">
      <c r="I668" s="136"/>
    </row>
    <row r="669" spans="9:9" ht="15.75" customHeight="1">
      <c r="I669" s="136"/>
    </row>
    <row r="670" spans="9:9" ht="15.75" customHeight="1">
      <c r="I670" s="136"/>
    </row>
    <row r="671" spans="9:9" ht="15.75" customHeight="1">
      <c r="I671" s="136"/>
    </row>
    <row r="672" spans="9:9" ht="15.75" customHeight="1">
      <c r="I672" s="136"/>
    </row>
    <row r="673" spans="9:9" ht="15.75" customHeight="1">
      <c r="I673" s="136"/>
    </row>
    <row r="674" spans="9:9" ht="15.75" customHeight="1">
      <c r="I674" s="136"/>
    </row>
    <row r="675" spans="9:9" ht="15.75" customHeight="1">
      <c r="I675" s="136"/>
    </row>
    <row r="676" spans="9:9" ht="15.75" customHeight="1">
      <c r="I676" s="136"/>
    </row>
    <row r="677" spans="9:9" ht="15.75" customHeight="1">
      <c r="I677" s="136"/>
    </row>
    <row r="678" spans="9:9" ht="15.75" customHeight="1">
      <c r="I678" s="136"/>
    </row>
    <row r="679" spans="9:9" ht="15.75" customHeight="1">
      <c r="I679" s="136"/>
    </row>
    <row r="680" spans="9:9" ht="15.75" customHeight="1">
      <c r="I680" s="136"/>
    </row>
    <row r="681" spans="9:9" ht="15.75" customHeight="1">
      <c r="I681" s="136"/>
    </row>
    <row r="682" spans="9:9" ht="15.75" customHeight="1">
      <c r="I682" s="136"/>
    </row>
    <row r="683" spans="9:9" ht="15.75" customHeight="1">
      <c r="I683" s="136"/>
    </row>
    <row r="684" spans="9:9" ht="15.75" customHeight="1">
      <c r="I684" s="136"/>
    </row>
    <row r="685" spans="9:9" ht="15.75" customHeight="1">
      <c r="I685" s="136"/>
    </row>
    <row r="686" spans="9:9" ht="15.75" customHeight="1">
      <c r="I686" s="136"/>
    </row>
    <row r="687" spans="9:9" ht="15.75" customHeight="1">
      <c r="I687" s="136"/>
    </row>
    <row r="688" spans="9:9" ht="15.75" customHeight="1">
      <c r="I688" s="136"/>
    </row>
    <row r="689" spans="9:9" ht="15.75" customHeight="1">
      <c r="I689" s="136"/>
    </row>
    <row r="690" spans="9:9" ht="15.75" customHeight="1">
      <c r="I690" s="136"/>
    </row>
    <row r="691" spans="9:9" ht="15.75" customHeight="1">
      <c r="I691" s="136"/>
    </row>
    <row r="692" spans="9:9" ht="15.75" customHeight="1">
      <c r="I692" s="136"/>
    </row>
    <row r="693" spans="9:9" ht="15.75" customHeight="1">
      <c r="I693" s="136"/>
    </row>
    <row r="694" spans="9:9" ht="15.75" customHeight="1">
      <c r="I694" s="136"/>
    </row>
    <row r="695" spans="9:9" ht="15.75" customHeight="1">
      <c r="I695" s="136"/>
    </row>
    <row r="696" spans="9:9" ht="15.75" customHeight="1">
      <c r="I696" s="136"/>
    </row>
    <row r="697" spans="9:9" ht="15.75" customHeight="1">
      <c r="I697" s="136"/>
    </row>
    <row r="698" spans="9:9" ht="15.75" customHeight="1">
      <c r="I698" s="136"/>
    </row>
    <row r="699" spans="9:9" ht="15.75" customHeight="1">
      <c r="I699" s="136"/>
    </row>
    <row r="700" spans="9:9" ht="15.75" customHeight="1">
      <c r="I700" s="136"/>
    </row>
    <row r="701" spans="9:9" ht="15.75" customHeight="1">
      <c r="I701" s="136"/>
    </row>
    <row r="702" spans="9:9" ht="15.75" customHeight="1">
      <c r="I702" s="136"/>
    </row>
    <row r="703" spans="9:9" ht="15.75" customHeight="1">
      <c r="I703" s="136"/>
    </row>
    <row r="704" spans="9:9" ht="15.75" customHeight="1">
      <c r="I704" s="136"/>
    </row>
    <row r="705" spans="9:9" ht="15.75" customHeight="1">
      <c r="I705" s="136"/>
    </row>
    <row r="706" spans="9:9" ht="15.75" customHeight="1">
      <c r="I706" s="136"/>
    </row>
    <row r="707" spans="9:9" ht="15.75" customHeight="1">
      <c r="I707" s="136"/>
    </row>
    <row r="708" spans="9:9" ht="15.75" customHeight="1">
      <c r="I708" s="136"/>
    </row>
    <row r="709" spans="9:9" ht="15.75" customHeight="1">
      <c r="I709" s="136"/>
    </row>
    <row r="710" spans="9:9" ht="15.75" customHeight="1">
      <c r="I710" s="136"/>
    </row>
    <row r="711" spans="9:9" ht="15.75" customHeight="1">
      <c r="I711" s="136"/>
    </row>
    <row r="712" spans="9:9" ht="15.75" customHeight="1">
      <c r="I712" s="136"/>
    </row>
    <row r="713" spans="9:9" ht="15.75" customHeight="1">
      <c r="I713" s="136"/>
    </row>
    <row r="714" spans="9:9" ht="15.75" customHeight="1">
      <c r="I714" s="136"/>
    </row>
    <row r="715" spans="9:9" ht="15.75" customHeight="1">
      <c r="I715" s="136"/>
    </row>
    <row r="716" spans="9:9" ht="15.75" customHeight="1">
      <c r="I716" s="136"/>
    </row>
    <row r="717" spans="9:9" ht="15.75" customHeight="1">
      <c r="I717" s="136"/>
    </row>
    <row r="718" spans="9:9" ht="15.75" customHeight="1">
      <c r="I718" s="136"/>
    </row>
    <row r="719" spans="9:9" ht="15.75" customHeight="1">
      <c r="I719" s="136"/>
    </row>
    <row r="720" spans="9:9" ht="15.75" customHeight="1">
      <c r="I720" s="136"/>
    </row>
    <row r="721" spans="9:9" ht="15.75" customHeight="1">
      <c r="I721" s="136"/>
    </row>
    <row r="722" spans="9:9" ht="15.75" customHeight="1">
      <c r="I722" s="136"/>
    </row>
    <row r="723" spans="9:9" ht="15.75" customHeight="1">
      <c r="I723" s="136"/>
    </row>
    <row r="724" spans="9:9" ht="15.75" customHeight="1">
      <c r="I724" s="136"/>
    </row>
    <row r="725" spans="9:9" ht="15.75" customHeight="1">
      <c r="I725" s="136"/>
    </row>
    <row r="726" spans="9:9" ht="15.75" customHeight="1">
      <c r="I726" s="136"/>
    </row>
    <row r="727" spans="9:9" ht="15.75" customHeight="1">
      <c r="I727" s="136"/>
    </row>
    <row r="728" spans="9:9" ht="15.75" customHeight="1">
      <c r="I728" s="136"/>
    </row>
    <row r="729" spans="9:9" ht="15.75" customHeight="1">
      <c r="I729" s="136"/>
    </row>
    <row r="730" spans="9:9" ht="15.75" customHeight="1">
      <c r="I730" s="136"/>
    </row>
    <row r="731" spans="9:9" ht="15.75" customHeight="1">
      <c r="I731" s="136"/>
    </row>
    <row r="732" spans="9:9" ht="15.75" customHeight="1">
      <c r="I732" s="136"/>
    </row>
    <row r="733" spans="9:9" ht="15.75" customHeight="1">
      <c r="I733" s="136"/>
    </row>
    <row r="734" spans="9:9" ht="15.75" customHeight="1">
      <c r="I734" s="136"/>
    </row>
    <row r="735" spans="9:9" ht="15.75" customHeight="1">
      <c r="I735" s="136"/>
    </row>
    <row r="736" spans="9:9" ht="15.75" customHeight="1">
      <c r="I736" s="136"/>
    </row>
    <row r="737" spans="9:9" ht="15.75" customHeight="1">
      <c r="I737" s="136"/>
    </row>
    <row r="738" spans="9:9" ht="15.75" customHeight="1">
      <c r="I738" s="136"/>
    </row>
    <row r="739" spans="9:9" ht="15.75" customHeight="1">
      <c r="I739" s="136"/>
    </row>
    <row r="740" spans="9:9" ht="15.75" customHeight="1">
      <c r="I740" s="136"/>
    </row>
    <row r="741" spans="9:9" ht="15.75" customHeight="1">
      <c r="I741" s="136"/>
    </row>
    <row r="742" spans="9:9" ht="15.75" customHeight="1">
      <c r="I742" s="136"/>
    </row>
    <row r="743" spans="9:9" ht="15.75" customHeight="1">
      <c r="I743" s="136"/>
    </row>
    <row r="744" spans="9:9" ht="15.75" customHeight="1">
      <c r="I744" s="136"/>
    </row>
    <row r="745" spans="9:9" ht="15.75" customHeight="1">
      <c r="I745" s="136"/>
    </row>
    <row r="746" spans="9:9" ht="15.75" customHeight="1">
      <c r="I746" s="136"/>
    </row>
    <row r="747" spans="9:9" ht="15.75" customHeight="1">
      <c r="I747" s="136"/>
    </row>
    <row r="748" spans="9:9" ht="15.75" customHeight="1">
      <c r="I748" s="136"/>
    </row>
    <row r="749" spans="9:9" ht="15.75" customHeight="1">
      <c r="I749" s="136"/>
    </row>
    <row r="750" spans="9:9" ht="15.75" customHeight="1">
      <c r="I750" s="136"/>
    </row>
    <row r="751" spans="9:9" ht="15.75" customHeight="1">
      <c r="I751" s="136"/>
    </row>
    <row r="752" spans="9:9" ht="15.75" customHeight="1">
      <c r="I752" s="136"/>
    </row>
    <row r="753" spans="9:9" ht="15.75" customHeight="1">
      <c r="I753" s="136"/>
    </row>
    <row r="754" spans="9:9" ht="15.75" customHeight="1">
      <c r="I754" s="136"/>
    </row>
    <row r="755" spans="9:9" ht="15.75" customHeight="1">
      <c r="I755" s="136"/>
    </row>
    <row r="756" spans="9:9" ht="15.75" customHeight="1">
      <c r="I756" s="136"/>
    </row>
    <row r="757" spans="9:9" ht="15.75" customHeight="1">
      <c r="I757" s="136"/>
    </row>
    <row r="758" spans="9:9" ht="15.75" customHeight="1">
      <c r="I758" s="136"/>
    </row>
    <row r="759" spans="9:9" ht="15.75" customHeight="1">
      <c r="I759" s="136"/>
    </row>
    <row r="760" spans="9:9" ht="15.75" customHeight="1">
      <c r="I760" s="136"/>
    </row>
    <row r="761" spans="9:9" ht="15.75" customHeight="1">
      <c r="I761" s="136"/>
    </row>
    <row r="762" spans="9:9" ht="15.75" customHeight="1">
      <c r="I762" s="136"/>
    </row>
    <row r="763" spans="9:9" ht="15.75" customHeight="1">
      <c r="I763" s="136"/>
    </row>
    <row r="764" spans="9:9" ht="15.75" customHeight="1">
      <c r="I764" s="136"/>
    </row>
    <row r="765" spans="9:9" ht="15.75" customHeight="1">
      <c r="I765" s="136"/>
    </row>
    <row r="766" spans="9:9" ht="15.75" customHeight="1">
      <c r="I766" s="136"/>
    </row>
    <row r="767" spans="9:9" ht="15.75" customHeight="1">
      <c r="I767" s="136"/>
    </row>
    <row r="768" spans="9:9" ht="15.75" customHeight="1">
      <c r="I768" s="136"/>
    </row>
    <row r="769" spans="9:9" ht="15.75" customHeight="1">
      <c r="I769" s="136"/>
    </row>
    <row r="770" spans="9:9" ht="15.75" customHeight="1">
      <c r="I770" s="136"/>
    </row>
    <row r="771" spans="9:9" ht="15.75" customHeight="1">
      <c r="I771" s="136"/>
    </row>
    <row r="772" spans="9:9" ht="15.75" customHeight="1">
      <c r="I772" s="136"/>
    </row>
    <row r="773" spans="9:9" ht="15.75" customHeight="1">
      <c r="I773" s="136"/>
    </row>
    <row r="774" spans="9:9" ht="15.75" customHeight="1">
      <c r="I774" s="136"/>
    </row>
    <row r="775" spans="9:9" ht="15.75" customHeight="1">
      <c r="I775" s="136"/>
    </row>
    <row r="776" spans="9:9" ht="15.75" customHeight="1">
      <c r="I776" s="136"/>
    </row>
    <row r="777" spans="9:9" ht="15.75" customHeight="1">
      <c r="I777" s="136"/>
    </row>
    <row r="778" spans="9:9" ht="15.75" customHeight="1">
      <c r="I778" s="136"/>
    </row>
    <row r="779" spans="9:9" ht="15.75" customHeight="1">
      <c r="I779" s="136"/>
    </row>
    <row r="780" spans="9:9" ht="15.75" customHeight="1">
      <c r="I780" s="136"/>
    </row>
    <row r="781" spans="9:9" ht="15.75" customHeight="1">
      <c r="I781" s="136"/>
    </row>
    <row r="782" spans="9:9" ht="15.75" customHeight="1">
      <c r="I782" s="136"/>
    </row>
    <row r="783" spans="9:9" ht="15.75" customHeight="1">
      <c r="I783" s="136"/>
    </row>
    <row r="784" spans="9:9" ht="15.75" customHeight="1">
      <c r="I784" s="136"/>
    </row>
    <row r="785" spans="9:9" ht="15.75" customHeight="1">
      <c r="I785" s="136"/>
    </row>
    <row r="786" spans="9:9" ht="15.75" customHeight="1">
      <c r="I786" s="136"/>
    </row>
    <row r="787" spans="9:9" ht="15.75" customHeight="1">
      <c r="I787" s="136"/>
    </row>
    <row r="788" spans="9:9" ht="15.75" customHeight="1">
      <c r="I788" s="136"/>
    </row>
    <row r="789" spans="9:9" ht="15.75" customHeight="1">
      <c r="I789" s="136"/>
    </row>
    <row r="790" spans="9:9" ht="15.75" customHeight="1">
      <c r="I790" s="136"/>
    </row>
    <row r="791" spans="9:9" ht="15.75" customHeight="1">
      <c r="I791" s="136"/>
    </row>
    <row r="792" spans="9:9" ht="15.75" customHeight="1">
      <c r="I792" s="136"/>
    </row>
    <row r="793" spans="9:9" ht="15.75" customHeight="1">
      <c r="I793" s="136"/>
    </row>
    <row r="794" spans="9:9" ht="15.75" customHeight="1">
      <c r="I794" s="136"/>
    </row>
    <row r="795" spans="9:9" ht="15.75" customHeight="1">
      <c r="I795" s="136"/>
    </row>
    <row r="796" spans="9:9" ht="15.75" customHeight="1">
      <c r="I796" s="136"/>
    </row>
    <row r="797" spans="9:9" ht="15.75" customHeight="1">
      <c r="I797" s="136"/>
    </row>
    <row r="798" spans="9:9" ht="15.75" customHeight="1">
      <c r="I798" s="136"/>
    </row>
    <row r="799" spans="9:9" ht="15.75" customHeight="1">
      <c r="I799" s="136"/>
    </row>
    <row r="800" spans="9:9" ht="15.75" customHeight="1">
      <c r="I800" s="136"/>
    </row>
    <row r="801" spans="9:9" ht="15.75" customHeight="1">
      <c r="I801" s="136"/>
    </row>
    <row r="802" spans="9:9" ht="15.75" customHeight="1">
      <c r="I802" s="136"/>
    </row>
    <row r="803" spans="9:9" ht="15.75" customHeight="1">
      <c r="I803" s="136"/>
    </row>
    <row r="804" spans="9:9" ht="15.75" customHeight="1">
      <c r="I804" s="136"/>
    </row>
    <row r="805" spans="9:9" ht="15.75" customHeight="1">
      <c r="I805" s="136"/>
    </row>
    <row r="806" spans="9:9" ht="15.75" customHeight="1">
      <c r="I806" s="136"/>
    </row>
    <row r="807" spans="9:9" ht="15.75" customHeight="1">
      <c r="I807" s="136"/>
    </row>
    <row r="808" spans="9:9" ht="15.75" customHeight="1">
      <c r="I808" s="136"/>
    </row>
    <row r="809" spans="9:9" ht="15.75" customHeight="1">
      <c r="I809" s="136"/>
    </row>
    <row r="810" spans="9:9" ht="15.75" customHeight="1">
      <c r="I810" s="136"/>
    </row>
    <row r="811" spans="9:9" ht="15.75" customHeight="1">
      <c r="I811" s="136"/>
    </row>
    <row r="812" spans="9:9" ht="15.75" customHeight="1">
      <c r="I812" s="136"/>
    </row>
    <row r="813" spans="9:9" ht="15.75" customHeight="1">
      <c r="I813" s="136"/>
    </row>
    <row r="814" spans="9:9" ht="15.75" customHeight="1">
      <c r="I814" s="136"/>
    </row>
    <row r="815" spans="9:9" ht="15.75" customHeight="1">
      <c r="I815" s="136"/>
    </row>
    <row r="816" spans="9:9" ht="15.75" customHeight="1">
      <c r="I816" s="136"/>
    </row>
    <row r="817" spans="9:9" ht="15.75" customHeight="1">
      <c r="I817" s="136"/>
    </row>
    <row r="818" spans="9:9" ht="15.75" customHeight="1">
      <c r="I818" s="136"/>
    </row>
    <row r="819" spans="9:9" ht="15.75" customHeight="1">
      <c r="I819" s="136"/>
    </row>
    <row r="820" spans="9:9" ht="15.75" customHeight="1">
      <c r="I820" s="136"/>
    </row>
    <row r="821" spans="9:9" ht="15.75" customHeight="1">
      <c r="I821" s="136"/>
    </row>
    <row r="822" spans="9:9" ht="15.75" customHeight="1">
      <c r="I822" s="136"/>
    </row>
    <row r="823" spans="9:9" ht="15.75" customHeight="1">
      <c r="I823" s="136"/>
    </row>
    <row r="824" spans="9:9" ht="15.75" customHeight="1">
      <c r="I824" s="136"/>
    </row>
    <row r="825" spans="9:9" ht="15.75" customHeight="1">
      <c r="I825" s="136"/>
    </row>
    <row r="826" spans="9:9" ht="15.75" customHeight="1">
      <c r="I826" s="136"/>
    </row>
    <row r="827" spans="9:9" ht="15.75" customHeight="1">
      <c r="I827" s="136"/>
    </row>
    <row r="828" spans="9:9" ht="15.75" customHeight="1">
      <c r="I828" s="136"/>
    </row>
    <row r="829" spans="9:9" ht="15.75" customHeight="1">
      <c r="I829" s="136"/>
    </row>
    <row r="830" spans="9:9" ht="15.75" customHeight="1">
      <c r="I830" s="136"/>
    </row>
    <row r="831" spans="9:9" ht="15.75" customHeight="1">
      <c r="I831" s="136"/>
    </row>
    <row r="832" spans="9:9" ht="15.75" customHeight="1">
      <c r="I832" s="136"/>
    </row>
    <row r="833" spans="9:9" ht="15.75" customHeight="1">
      <c r="I833" s="136"/>
    </row>
    <row r="834" spans="9:9" ht="15.75" customHeight="1">
      <c r="I834" s="136"/>
    </row>
    <row r="835" spans="9:9" ht="15.75" customHeight="1">
      <c r="I835" s="136"/>
    </row>
    <row r="836" spans="9:9" ht="15.75" customHeight="1">
      <c r="I836" s="136"/>
    </row>
    <row r="837" spans="9:9" ht="15.75" customHeight="1">
      <c r="I837" s="136"/>
    </row>
    <row r="838" spans="9:9" ht="15.75" customHeight="1">
      <c r="I838" s="136"/>
    </row>
    <row r="839" spans="9:9" ht="15.75" customHeight="1">
      <c r="I839" s="136"/>
    </row>
    <row r="840" spans="9:9" ht="15.75" customHeight="1">
      <c r="I840" s="136"/>
    </row>
    <row r="841" spans="9:9" ht="15.75" customHeight="1">
      <c r="I841" s="136"/>
    </row>
    <row r="842" spans="9:9" ht="15.75" customHeight="1">
      <c r="I842" s="136"/>
    </row>
    <row r="843" spans="9:9" ht="15.75" customHeight="1">
      <c r="I843" s="136"/>
    </row>
    <row r="844" spans="9:9" ht="15.75" customHeight="1">
      <c r="I844" s="136"/>
    </row>
    <row r="845" spans="9:9" ht="15.75" customHeight="1">
      <c r="I845" s="136"/>
    </row>
    <row r="846" spans="9:9" ht="15.75" customHeight="1">
      <c r="I846" s="136"/>
    </row>
    <row r="847" spans="9:9" ht="15.75" customHeight="1">
      <c r="I847" s="136"/>
    </row>
    <row r="848" spans="9:9" ht="15.75" customHeight="1">
      <c r="I848" s="136"/>
    </row>
    <row r="849" spans="9:9" ht="15.75" customHeight="1">
      <c r="I849" s="136"/>
    </row>
    <row r="850" spans="9:9" ht="15.75" customHeight="1">
      <c r="I850" s="136"/>
    </row>
    <row r="851" spans="9:9" ht="15.75" customHeight="1">
      <c r="I851" s="136"/>
    </row>
    <row r="852" spans="9:9" ht="15.75" customHeight="1">
      <c r="I852" s="136"/>
    </row>
    <row r="853" spans="9:9" ht="15.75" customHeight="1">
      <c r="I853" s="136"/>
    </row>
    <row r="854" spans="9:9" ht="15.75" customHeight="1">
      <c r="I854" s="136"/>
    </row>
    <row r="855" spans="9:9" ht="15.75" customHeight="1">
      <c r="I855" s="136"/>
    </row>
    <row r="856" spans="9:9" ht="15.75" customHeight="1">
      <c r="I856" s="136"/>
    </row>
    <row r="857" spans="9:9" ht="15.75" customHeight="1">
      <c r="I857" s="136"/>
    </row>
    <row r="858" spans="9:9" ht="15.75" customHeight="1">
      <c r="I858" s="136"/>
    </row>
    <row r="859" spans="9:9" ht="15.75" customHeight="1">
      <c r="I859" s="136"/>
    </row>
    <row r="860" spans="9:9" ht="15.75" customHeight="1">
      <c r="I860" s="136"/>
    </row>
    <row r="861" spans="9:9" ht="15.75" customHeight="1">
      <c r="I861" s="136"/>
    </row>
    <row r="862" spans="9:9" ht="15.75" customHeight="1">
      <c r="I862" s="136"/>
    </row>
    <row r="863" spans="9:9" ht="15.75" customHeight="1">
      <c r="I863" s="136"/>
    </row>
    <row r="864" spans="9:9" ht="15.75" customHeight="1">
      <c r="I864" s="136"/>
    </row>
    <row r="865" spans="9:9" ht="15.75" customHeight="1">
      <c r="I865" s="136"/>
    </row>
    <row r="866" spans="9:9" ht="15.75" customHeight="1">
      <c r="I866" s="136"/>
    </row>
    <row r="867" spans="9:9" ht="15.75" customHeight="1">
      <c r="I867" s="136"/>
    </row>
    <row r="868" spans="9:9" ht="15.75" customHeight="1">
      <c r="I868" s="136"/>
    </row>
    <row r="869" spans="9:9" ht="15.75" customHeight="1">
      <c r="I869" s="136"/>
    </row>
    <row r="870" spans="9:9" ht="15.75" customHeight="1">
      <c r="I870" s="136"/>
    </row>
    <row r="871" spans="9:9" ht="15.75" customHeight="1">
      <c r="I871" s="136"/>
    </row>
    <row r="872" spans="9:9" ht="15.75" customHeight="1">
      <c r="I872" s="136"/>
    </row>
    <row r="873" spans="9:9" ht="15.75" customHeight="1">
      <c r="I873" s="136"/>
    </row>
    <row r="874" spans="9:9" ht="15.75" customHeight="1">
      <c r="I874" s="136"/>
    </row>
    <row r="875" spans="9:9" ht="15.75" customHeight="1">
      <c r="I875" s="136"/>
    </row>
    <row r="876" spans="9:9" ht="15.75" customHeight="1">
      <c r="I876" s="136"/>
    </row>
    <row r="877" spans="9:9" ht="15.75" customHeight="1">
      <c r="I877" s="136"/>
    </row>
    <row r="878" spans="9:9" ht="15.75" customHeight="1">
      <c r="I878" s="136"/>
    </row>
    <row r="879" spans="9:9" ht="15.75" customHeight="1">
      <c r="I879" s="136"/>
    </row>
    <row r="880" spans="9:9" ht="15.75" customHeight="1">
      <c r="I880" s="136"/>
    </row>
    <row r="881" spans="9:9" ht="15.75" customHeight="1">
      <c r="I881" s="136"/>
    </row>
    <row r="882" spans="9:9" ht="15.75" customHeight="1">
      <c r="I882" s="136"/>
    </row>
    <row r="883" spans="9:9" ht="15.75" customHeight="1">
      <c r="I883" s="136"/>
    </row>
    <row r="884" spans="9:9" ht="15.75" customHeight="1">
      <c r="I884" s="136"/>
    </row>
    <row r="885" spans="9:9" ht="15.75" customHeight="1">
      <c r="I885" s="136"/>
    </row>
    <row r="886" spans="9:9" ht="15.75" customHeight="1">
      <c r="I886" s="136"/>
    </row>
    <row r="887" spans="9:9" ht="15.75" customHeight="1">
      <c r="I887" s="136"/>
    </row>
    <row r="888" spans="9:9" ht="15.75" customHeight="1">
      <c r="I888" s="136"/>
    </row>
    <row r="889" spans="9:9" ht="15.75" customHeight="1">
      <c r="I889" s="136"/>
    </row>
    <row r="890" spans="9:9" ht="15.75" customHeight="1">
      <c r="I890" s="136"/>
    </row>
    <row r="891" spans="9:9" ht="15.75" customHeight="1">
      <c r="I891" s="136"/>
    </row>
    <row r="892" spans="9:9" ht="15.75" customHeight="1">
      <c r="I892" s="136"/>
    </row>
    <row r="893" spans="9:9" ht="15.75" customHeight="1">
      <c r="I893" s="136"/>
    </row>
    <row r="894" spans="9:9" ht="15.75" customHeight="1">
      <c r="I894" s="136"/>
    </row>
    <row r="895" spans="9:9" ht="15.75" customHeight="1">
      <c r="I895" s="136"/>
    </row>
    <row r="896" spans="9:9" ht="15.75" customHeight="1">
      <c r="I896" s="136"/>
    </row>
    <row r="897" spans="9:9" ht="15.75" customHeight="1">
      <c r="I897" s="136"/>
    </row>
    <row r="898" spans="9:9" ht="15.75" customHeight="1">
      <c r="I898" s="136"/>
    </row>
    <row r="899" spans="9:9" ht="15.75" customHeight="1">
      <c r="I899" s="136"/>
    </row>
    <row r="900" spans="9:9" ht="15.75" customHeight="1">
      <c r="I900" s="136"/>
    </row>
    <row r="901" spans="9:9" ht="15.75" customHeight="1">
      <c r="I901" s="136"/>
    </row>
    <row r="902" spans="9:9" ht="15.75" customHeight="1">
      <c r="I902" s="136"/>
    </row>
    <row r="903" spans="9:9" ht="15.75" customHeight="1">
      <c r="I903" s="136"/>
    </row>
    <row r="904" spans="9:9" ht="15.75" customHeight="1">
      <c r="I904" s="136"/>
    </row>
    <row r="905" spans="9:9" ht="15.75" customHeight="1">
      <c r="I905" s="136"/>
    </row>
    <row r="906" spans="9:9" ht="15.75" customHeight="1">
      <c r="I906" s="136"/>
    </row>
    <row r="907" spans="9:9" ht="15.75" customHeight="1">
      <c r="I907" s="136"/>
    </row>
    <row r="908" spans="9:9" ht="15.75" customHeight="1">
      <c r="I908" s="136"/>
    </row>
    <row r="909" spans="9:9" ht="15.75" customHeight="1">
      <c r="I909" s="136"/>
    </row>
    <row r="910" spans="9:9" ht="15.75" customHeight="1">
      <c r="I910" s="136"/>
    </row>
    <row r="911" spans="9:9" ht="15.75" customHeight="1">
      <c r="I911" s="136"/>
    </row>
    <row r="912" spans="9:9" ht="15.75" customHeight="1">
      <c r="I912" s="136"/>
    </row>
    <row r="913" spans="9:9" ht="15.75" customHeight="1">
      <c r="I913" s="136"/>
    </row>
    <row r="914" spans="9:9" ht="15.75" customHeight="1">
      <c r="I914" s="136"/>
    </row>
    <row r="915" spans="9:9" ht="15.75" customHeight="1">
      <c r="I915" s="136"/>
    </row>
    <row r="916" spans="9:9" ht="15.75" customHeight="1">
      <c r="I916" s="136"/>
    </row>
    <row r="917" spans="9:9" ht="15.75" customHeight="1">
      <c r="I917" s="136"/>
    </row>
    <row r="918" spans="9:9" ht="15.75" customHeight="1">
      <c r="I918" s="136"/>
    </row>
    <row r="919" spans="9:9" ht="15.75" customHeight="1">
      <c r="I919" s="136"/>
    </row>
    <row r="920" spans="9:9" ht="15.75" customHeight="1">
      <c r="I920" s="136"/>
    </row>
    <row r="921" spans="9:9" ht="15.75" customHeight="1">
      <c r="I921" s="136"/>
    </row>
    <row r="922" spans="9:9" ht="15.75" customHeight="1">
      <c r="I922" s="136"/>
    </row>
    <row r="923" spans="9:9" ht="15.75" customHeight="1">
      <c r="I923" s="136"/>
    </row>
    <row r="924" spans="9:9" ht="15.75" customHeight="1">
      <c r="I924" s="136"/>
    </row>
    <row r="925" spans="9:9" ht="15.75" customHeight="1">
      <c r="I925" s="136"/>
    </row>
    <row r="926" spans="9:9" ht="15.75" customHeight="1">
      <c r="I926" s="136"/>
    </row>
    <row r="927" spans="9:9" ht="15.75" customHeight="1">
      <c r="I927" s="136"/>
    </row>
    <row r="928" spans="9:9" ht="15.75" customHeight="1">
      <c r="I928" s="136"/>
    </row>
    <row r="929" spans="9:9" ht="15.75" customHeight="1">
      <c r="I929" s="136"/>
    </row>
    <row r="930" spans="9:9" ht="15.75" customHeight="1">
      <c r="I930" s="136"/>
    </row>
    <row r="931" spans="9:9" ht="15.75" customHeight="1">
      <c r="I931" s="136"/>
    </row>
    <row r="932" spans="9:9" ht="15.75" customHeight="1">
      <c r="I932" s="136"/>
    </row>
    <row r="933" spans="9:9" ht="15.75" customHeight="1">
      <c r="I933" s="136"/>
    </row>
    <row r="934" spans="9:9" ht="15.75" customHeight="1">
      <c r="I934" s="136"/>
    </row>
    <row r="935" spans="9:9" ht="15.75" customHeight="1">
      <c r="I935" s="136"/>
    </row>
    <row r="936" spans="9:9" ht="15.75" customHeight="1">
      <c r="I936" s="136"/>
    </row>
    <row r="937" spans="9:9" ht="15.75" customHeight="1">
      <c r="I937" s="136"/>
    </row>
    <row r="938" spans="9:9" ht="15.75" customHeight="1">
      <c r="I938" s="136"/>
    </row>
    <row r="939" spans="9:9" ht="15.75" customHeight="1">
      <c r="I939" s="136"/>
    </row>
    <row r="940" spans="9:9" ht="15.75" customHeight="1">
      <c r="I940" s="136"/>
    </row>
    <row r="941" spans="9:9" ht="15.75" customHeight="1">
      <c r="I941" s="136"/>
    </row>
    <row r="942" spans="9:9" ht="15.75" customHeight="1">
      <c r="I942" s="136"/>
    </row>
    <row r="943" spans="9:9" ht="15.75" customHeight="1">
      <c r="I943" s="136"/>
    </row>
    <row r="944" spans="9:9" ht="15.75" customHeight="1">
      <c r="I944" s="136"/>
    </row>
    <row r="945" spans="9:9" ht="15.75" customHeight="1">
      <c r="I945" s="136"/>
    </row>
    <row r="946" spans="9:9" ht="15.75" customHeight="1">
      <c r="I946" s="136"/>
    </row>
    <row r="947" spans="9:9" ht="15.75" customHeight="1">
      <c r="I947" s="136"/>
    </row>
    <row r="948" spans="9:9" ht="15.75" customHeight="1">
      <c r="I948" s="136"/>
    </row>
    <row r="949" spans="9:9" ht="15.75" customHeight="1">
      <c r="I949" s="136"/>
    </row>
    <row r="950" spans="9:9" ht="15.75" customHeight="1">
      <c r="I950" s="136"/>
    </row>
    <row r="951" spans="9:9" ht="15.75" customHeight="1">
      <c r="I951" s="136"/>
    </row>
    <row r="952" spans="9:9" ht="15.75" customHeight="1">
      <c r="I952" s="136"/>
    </row>
    <row r="953" spans="9:9" ht="15.75" customHeight="1">
      <c r="I953" s="136"/>
    </row>
    <row r="954" spans="9:9" ht="15.75" customHeight="1">
      <c r="I954" s="136"/>
    </row>
    <row r="955" spans="9:9" ht="15.75" customHeight="1">
      <c r="I955" s="136"/>
    </row>
    <row r="956" spans="9:9" ht="15.75" customHeight="1">
      <c r="I956" s="136"/>
    </row>
    <row r="957" spans="9:9" ht="15.75" customHeight="1">
      <c r="I957" s="136"/>
    </row>
    <row r="958" spans="9:9" ht="15.75" customHeight="1">
      <c r="I958" s="136"/>
    </row>
    <row r="959" spans="9:9" ht="15.75" customHeight="1">
      <c r="I959" s="136"/>
    </row>
    <row r="960" spans="9:9" ht="15.75" customHeight="1">
      <c r="I960" s="136"/>
    </row>
    <row r="961" spans="9:9" ht="15.75" customHeight="1">
      <c r="I961" s="136"/>
    </row>
    <row r="962" spans="9:9" ht="15.75" customHeight="1">
      <c r="I962" s="136"/>
    </row>
    <row r="963" spans="9:9" ht="15.75" customHeight="1">
      <c r="I963" s="136"/>
    </row>
    <row r="964" spans="9:9" ht="15.75" customHeight="1">
      <c r="I964" s="136"/>
    </row>
    <row r="965" spans="9:9" ht="15.75" customHeight="1">
      <c r="I965" s="136"/>
    </row>
    <row r="966" spans="9:9" ht="15.75" customHeight="1">
      <c r="I966" s="136"/>
    </row>
    <row r="967" spans="9:9" ht="15.75" customHeight="1">
      <c r="I967" s="136"/>
    </row>
    <row r="968" spans="9:9" ht="15.75" customHeight="1">
      <c r="I968" s="136"/>
    </row>
    <row r="969" spans="9:9" ht="15.75" customHeight="1">
      <c r="I969" s="136"/>
    </row>
    <row r="970" spans="9:9" ht="15.75" customHeight="1">
      <c r="I970" s="136"/>
    </row>
    <row r="971" spans="9:9" ht="15.75" customHeight="1">
      <c r="I971" s="136"/>
    </row>
    <row r="972" spans="9:9" ht="15.75" customHeight="1">
      <c r="I972" s="136"/>
    </row>
    <row r="973" spans="9:9" ht="15.75" customHeight="1">
      <c r="I973" s="136"/>
    </row>
    <row r="974" spans="9:9" ht="15.75" customHeight="1">
      <c r="I974" s="136"/>
    </row>
    <row r="975" spans="9:9" ht="15.75" customHeight="1">
      <c r="I975" s="136"/>
    </row>
    <row r="976" spans="9:9" ht="15.75" customHeight="1">
      <c r="I976" s="136"/>
    </row>
    <row r="977" spans="9:9" ht="15.75" customHeight="1">
      <c r="I977" s="136"/>
    </row>
    <row r="978" spans="9:9" ht="15.75" customHeight="1">
      <c r="I978" s="136"/>
    </row>
    <row r="979" spans="9:9" ht="15.75" customHeight="1">
      <c r="I979" s="136"/>
    </row>
    <row r="980" spans="9:9" ht="15.75" customHeight="1">
      <c r="I980" s="136"/>
    </row>
    <row r="981" spans="9:9" ht="15.75" customHeight="1">
      <c r="I981" s="136"/>
    </row>
    <row r="982" spans="9:9" ht="15.75" customHeight="1">
      <c r="I982" s="136"/>
    </row>
    <row r="983" spans="9:9" ht="15.75" customHeight="1">
      <c r="I983" s="136"/>
    </row>
    <row r="984" spans="9:9" ht="15.75" customHeight="1">
      <c r="I984" s="136"/>
    </row>
    <row r="985" spans="9:9" ht="15.75" customHeight="1">
      <c r="I985" s="136"/>
    </row>
    <row r="986" spans="9:9" ht="15.75" customHeight="1">
      <c r="I986" s="136"/>
    </row>
    <row r="987" spans="9:9" ht="15.75" customHeight="1">
      <c r="I987" s="136"/>
    </row>
    <row r="988" spans="9:9" ht="15.75" customHeight="1">
      <c r="I988" s="136"/>
    </row>
    <row r="989" spans="9:9" ht="15.75" customHeight="1">
      <c r="I989" s="136"/>
    </row>
    <row r="990" spans="9:9" ht="15.75" customHeight="1">
      <c r="I990" s="136"/>
    </row>
    <row r="991" spans="9:9" ht="15.75" customHeight="1">
      <c r="I991" s="136"/>
    </row>
    <row r="992" spans="9:9" ht="15.75" customHeight="1">
      <c r="I992" s="136"/>
    </row>
    <row r="993" spans="9:9" ht="15.75" customHeight="1">
      <c r="I993" s="136"/>
    </row>
    <row r="994" spans="9:9" ht="15.75" customHeight="1">
      <c r="I994" s="136"/>
    </row>
    <row r="995" spans="9:9" ht="15.75" customHeight="1">
      <c r="I995" s="136"/>
    </row>
    <row r="996" spans="9:9" ht="15.75" customHeight="1">
      <c r="I996" s="136"/>
    </row>
    <row r="997" spans="9:9" ht="15.75" customHeight="1">
      <c r="I997" s="136"/>
    </row>
    <row r="998" spans="9:9" ht="15.75" customHeight="1">
      <c r="I998" s="136"/>
    </row>
    <row r="999" spans="9:9" ht="15.75" customHeight="1">
      <c r="I999" s="136"/>
    </row>
    <row r="1000" spans="9:9" ht="15.75" customHeight="1">
      <c r="I1000" s="136"/>
    </row>
    <row r="1001" spans="9:9" ht="15.75" customHeight="1">
      <c r="I1001" s="136"/>
    </row>
    <row r="1002" spans="9:9" ht="15.75" customHeight="1">
      <c r="I1002" s="136"/>
    </row>
    <row r="1003" spans="9:9" ht="15.75" customHeight="1">
      <c r="I1003" s="136"/>
    </row>
    <row r="1004" spans="9:9" ht="15.75" customHeight="1">
      <c r="I1004" s="136"/>
    </row>
    <row r="1005" spans="9:9" ht="15.75" customHeight="1">
      <c r="I1005" s="136"/>
    </row>
    <row r="1006" spans="9:9" ht="15.75" customHeight="1">
      <c r="I1006" s="136"/>
    </row>
    <row r="1007" spans="9:9" ht="15.75" customHeight="1">
      <c r="I1007" s="136"/>
    </row>
    <row r="1008" spans="9:9" ht="15.75" customHeight="1">
      <c r="I1008" s="136"/>
    </row>
    <row r="1009" spans="9:9" ht="15.75" customHeight="1">
      <c r="I1009" s="136"/>
    </row>
    <row r="1010" spans="9:9" ht="15.75" customHeight="1">
      <c r="I1010" s="136"/>
    </row>
    <row r="1011" spans="9:9" ht="15.75" customHeight="1">
      <c r="I1011" s="136"/>
    </row>
    <row r="1012" spans="9:9" ht="15.75" customHeight="1">
      <c r="I1012" s="136"/>
    </row>
    <row r="1013" spans="9:9" ht="15.75" customHeight="1">
      <c r="I1013" s="136"/>
    </row>
    <row r="1014" spans="9:9" ht="15.75" customHeight="1">
      <c r="I1014" s="136"/>
    </row>
    <row r="1015" spans="9:9" ht="15.75" customHeight="1">
      <c r="I1015" s="136"/>
    </row>
    <row r="1016" spans="9:9" ht="15.75" customHeight="1">
      <c r="I1016" s="136"/>
    </row>
    <row r="1017" spans="9:9" ht="15.75" customHeight="1">
      <c r="I1017" s="136"/>
    </row>
    <row r="1018" spans="9:9" ht="15.75" customHeight="1">
      <c r="I1018" s="136"/>
    </row>
    <row r="1019" spans="9:9" ht="15.75" customHeight="1">
      <c r="I1019" s="136"/>
    </row>
    <row r="1020" spans="9:9" ht="15.75" customHeight="1">
      <c r="I1020" s="136"/>
    </row>
    <row r="1021" spans="9:9" ht="15.75" customHeight="1">
      <c r="I1021" s="136"/>
    </row>
    <row r="1022" spans="9:9" ht="15.75" customHeight="1">
      <c r="I1022" s="136"/>
    </row>
    <row r="1023" spans="9:9" ht="15.75" customHeight="1">
      <c r="I1023" s="136"/>
    </row>
    <row r="1024" spans="9:9" ht="15.75" customHeight="1">
      <c r="I1024" s="136"/>
    </row>
    <row r="1025" spans="9:9" ht="15.75" customHeight="1">
      <c r="I1025" s="136"/>
    </row>
    <row r="1026" spans="9:9" ht="15.75" customHeight="1">
      <c r="I1026" s="136"/>
    </row>
    <row r="1027" spans="9:9" ht="15.75" customHeight="1">
      <c r="I1027" s="136"/>
    </row>
    <row r="1028" spans="9:9" ht="15.75" customHeight="1">
      <c r="I1028" s="136"/>
    </row>
    <row r="1029" spans="9:9" ht="15.75" customHeight="1">
      <c r="I1029" s="136"/>
    </row>
    <row r="1030" spans="9:9" ht="15.75" customHeight="1">
      <c r="I1030" s="136"/>
    </row>
    <row r="1031" spans="9:9" ht="15.75" customHeight="1">
      <c r="I1031" s="136"/>
    </row>
    <row r="1032" spans="9:9" ht="15.75" customHeight="1">
      <c r="I1032" s="136"/>
    </row>
    <row r="1033" spans="9:9" ht="15.75" customHeight="1">
      <c r="I1033" s="136"/>
    </row>
    <row r="1034" spans="9:9" ht="15.75" customHeight="1">
      <c r="I1034" s="136"/>
    </row>
    <row r="1035" spans="9:9" ht="15.75" customHeight="1">
      <c r="I1035" s="136"/>
    </row>
    <row r="1036" spans="9:9" ht="15.75" customHeight="1">
      <c r="I1036" s="136"/>
    </row>
    <row r="1037" spans="9:9" ht="15.75" customHeight="1">
      <c r="I1037" s="136"/>
    </row>
    <row r="1038" spans="9:9" ht="15.75" customHeight="1">
      <c r="I1038" s="136"/>
    </row>
    <row r="1039" spans="9:9" ht="15.75" customHeight="1">
      <c r="I1039" s="136"/>
    </row>
    <row r="1040" spans="9:9" ht="15.75" customHeight="1">
      <c r="I1040" s="136"/>
    </row>
    <row r="1041" spans="9:9" ht="15.75" customHeight="1">
      <c r="I1041" s="136"/>
    </row>
    <row r="1042" spans="9:9" ht="15.75" customHeight="1">
      <c r="I1042" s="136"/>
    </row>
    <row r="1043" spans="9:9" ht="15.75" customHeight="1">
      <c r="I1043" s="136"/>
    </row>
    <row r="1044" spans="9:9" ht="15.75" customHeight="1">
      <c r="I1044" s="136"/>
    </row>
    <row r="1045" spans="9:9" ht="15.75" customHeight="1">
      <c r="I1045" s="136"/>
    </row>
    <row r="1046" spans="9:9" ht="15.75" customHeight="1">
      <c r="I1046" s="136"/>
    </row>
  </sheetData>
  <phoneticPr fontId="49" type="noConversion"/>
  <conditionalFormatting sqref="U8:U9 L19:L20 AB20:AC70 S21:S56 U21:V56 M57:R57 AD57 Y58 L59:L70 Y62 F72:I74 L72:L74 P72:Q94 T72:U94 M4 W18:AA56 E6:J16 L6:M16 O4:Q4 K4 L17:O17 J117:J119 I124">
    <cfRule type="cellIs" dxfId="754" priority="721" operator="equal">
      <formula>0</formula>
    </cfRule>
  </conditionalFormatting>
  <conditionalFormatting sqref="X12:X16">
    <cfRule type="cellIs" dxfId="753" priority="722" operator="equal">
      <formula>0</formula>
    </cfRule>
  </conditionalFormatting>
  <conditionalFormatting sqref="AA61">
    <cfRule type="cellIs" dxfId="752" priority="723" operator="equal">
      <formula>500</formula>
    </cfRule>
  </conditionalFormatting>
  <conditionalFormatting sqref="AA18:AA56">
    <cfRule type="cellIs" dxfId="751" priority="724" operator="equal">
      <formula>0.5</formula>
    </cfRule>
  </conditionalFormatting>
  <conditionalFormatting sqref="Y59:Y60">
    <cfRule type="cellIs" dxfId="750" priority="725" operator="equal">
      <formula>0</formula>
    </cfRule>
  </conditionalFormatting>
  <conditionalFormatting sqref="M4 K4">
    <cfRule type="cellIs" dxfId="749" priority="726" operator="equal">
      <formula>0</formula>
    </cfRule>
  </conditionalFormatting>
  <conditionalFormatting sqref="Y61">
    <cfRule type="cellIs" dxfId="748" priority="727" operator="equal">
      <formula>500</formula>
    </cfRule>
  </conditionalFormatting>
  <conditionalFormatting sqref="D109 M112:P112 K112">
    <cfRule type="cellIs" dxfId="747" priority="728" operator="equal">
      <formula>"RESERVA"</formula>
    </cfRule>
  </conditionalFormatting>
  <conditionalFormatting sqref="W98:X109">
    <cfRule type="cellIs" dxfId="746" priority="729" operator="lessThan">
      <formula>0</formula>
    </cfRule>
  </conditionalFormatting>
  <conditionalFormatting sqref="W98:X109">
    <cfRule type="cellIs" dxfId="745" priority="730" operator="lessThan">
      <formula>-1</formula>
    </cfRule>
  </conditionalFormatting>
  <conditionalFormatting sqref="P98:P108 S99:S109">
    <cfRule type="cellIs" dxfId="744" priority="735" operator="greaterThanOrEqual">
      <formula>2</formula>
    </cfRule>
  </conditionalFormatting>
  <conditionalFormatting sqref="W99:X109">
    <cfRule type="cellIs" dxfId="743" priority="736" operator="equal">
      <formula>"&lt;=0"</formula>
    </cfRule>
  </conditionalFormatting>
  <conditionalFormatting sqref="W99:X109">
    <cfRule type="cellIs" dxfId="742" priority="737" operator="equal">
      <formula>1</formula>
    </cfRule>
  </conditionalFormatting>
  <conditionalFormatting sqref="W98:X109">
    <cfRule type="cellIs" dxfId="741" priority="753" operator="equal">
      <formula>0</formula>
    </cfRule>
  </conditionalFormatting>
  <conditionalFormatting sqref="G30:H30">
    <cfRule type="cellIs" dxfId="740" priority="568" operator="equal">
      <formula>"X"</formula>
    </cfRule>
  </conditionalFormatting>
  <conditionalFormatting sqref="O96:P108">
    <cfRule type="cellIs" dxfId="739" priority="789" operator="equal">
      <formula>"RESERVA"</formula>
    </cfRule>
  </conditionalFormatting>
  <conditionalFormatting sqref="J112:J116">
    <cfRule type="cellIs" dxfId="738" priority="824" operator="equal">
      <formula>"RESERVA"</formula>
    </cfRule>
  </conditionalFormatting>
  <conditionalFormatting sqref="I112">
    <cfRule type="cellIs" dxfId="737" priority="826" operator="equal">
      <formula>"RESERVA"</formula>
    </cfRule>
  </conditionalFormatting>
  <conditionalFormatting sqref="U115">
    <cfRule type="cellIs" dxfId="736" priority="828" operator="equal">
      <formula>"RESERVA"</formula>
    </cfRule>
  </conditionalFormatting>
  <conditionalFormatting sqref="V115">
    <cfRule type="cellIs" dxfId="735" priority="829" operator="equal">
      <formula>"RESERVA"</formula>
    </cfRule>
  </conditionalFormatting>
  <conditionalFormatting sqref="W115:X115">
    <cfRule type="cellIs" dxfId="734" priority="830" operator="equal">
      <formula>"RESERVA"</formula>
    </cfRule>
  </conditionalFormatting>
  <conditionalFormatting sqref="O96:O108">
    <cfRule type="cellIs" dxfId="733" priority="832" stopIfTrue="1" operator="equal">
      <formula>"10A"</formula>
    </cfRule>
  </conditionalFormatting>
  <conditionalFormatting sqref="O96:O108">
    <cfRule type="cellIs" dxfId="732" priority="833" stopIfTrue="1" operator="equal">
      <formula>"32A"</formula>
    </cfRule>
  </conditionalFormatting>
  <conditionalFormatting sqref="O96:O108">
    <cfRule type="cellIs" dxfId="731" priority="834" operator="equal">
      <formula>"DTM-06A"</formula>
    </cfRule>
  </conditionalFormatting>
  <conditionalFormatting sqref="O96:O108">
    <cfRule type="cellIs" dxfId="730" priority="835" operator="between">
      <formula>"DTM-51A"</formula>
      <formula>"DTM-70A"</formula>
    </cfRule>
  </conditionalFormatting>
  <conditionalFormatting sqref="O96:O108">
    <cfRule type="cellIs" dxfId="729" priority="836" stopIfTrue="1" operator="between">
      <formula>"DTM-40A"</formula>
      <formula>"DTM-50A"</formula>
    </cfRule>
  </conditionalFormatting>
  <conditionalFormatting sqref="O96:O108">
    <cfRule type="cellIs" dxfId="728" priority="837" stopIfTrue="1" operator="equal">
      <formula>"35A"</formula>
    </cfRule>
  </conditionalFormatting>
  <conditionalFormatting sqref="O96:O108">
    <cfRule type="cellIs" dxfId="727" priority="838" operator="equal">
      <formula>"35A"</formula>
    </cfRule>
  </conditionalFormatting>
  <conditionalFormatting sqref="O96:O108">
    <cfRule type="cellIs" dxfId="726" priority="839" operator="equal">
      <formula>"32A"</formula>
    </cfRule>
  </conditionalFormatting>
  <conditionalFormatting sqref="O96:O108">
    <cfRule type="cellIs" dxfId="725" priority="840" operator="equal">
      <formula>"30A"</formula>
    </cfRule>
  </conditionalFormatting>
  <conditionalFormatting sqref="O96:O108">
    <cfRule type="cellIs" dxfId="724" priority="841" operator="equal">
      <formula>"25A"</formula>
    </cfRule>
  </conditionalFormatting>
  <conditionalFormatting sqref="O96:O108">
    <cfRule type="cellIs" dxfId="723" priority="842" operator="equal">
      <formula>"20A"</formula>
    </cfRule>
  </conditionalFormatting>
  <conditionalFormatting sqref="O96:O108">
    <cfRule type="cellIs" dxfId="722" priority="843" operator="equal">
      <formula>"15A"</formula>
    </cfRule>
  </conditionalFormatting>
  <conditionalFormatting sqref="O96:O108">
    <cfRule type="cellIs" dxfId="721" priority="844" operator="equal">
      <formula>"16A"</formula>
    </cfRule>
  </conditionalFormatting>
  <conditionalFormatting sqref="O96:O108">
    <cfRule type="colorScale" priority="8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6:O108">
    <cfRule type="cellIs" dxfId="720" priority="846" operator="equal">
      <formula>"10A"</formula>
    </cfRule>
  </conditionalFormatting>
  <conditionalFormatting sqref="O96:O108">
    <cfRule type="cellIs" dxfId="719" priority="847" operator="equal">
      <formula>"6A"</formula>
    </cfRule>
  </conditionalFormatting>
  <conditionalFormatting sqref="U12:U16">
    <cfRule type="cellIs" dxfId="718" priority="848" operator="equal">
      <formula>0</formula>
    </cfRule>
  </conditionalFormatting>
  <conditionalFormatting sqref="W58:W71 Z58:Z71 Z18:Z56">
    <cfRule type="cellIs" dxfId="717" priority="849" operator="greaterThan">
      <formula>0</formula>
    </cfRule>
  </conditionalFormatting>
  <conditionalFormatting sqref="AA58:AA71 S5:S16">
    <cfRule type="cellIs" dxfId="716" priority="855" operator="greaterThan">
      <formula>0</formula>
    </cfRule>
  </conditionalFormatting>
  <conditionalFormatting sqref="E21">
    <cfRule type="cellIs" dxfId="715" priority="856" operator="equal">
      <formula>0</formula>
    </cfRule>
  </conditionalFormatting>
  <conditionalFormatting sqref="W57">
    <cfRule type="cellIs" dxfId="714" priority="857" operator="equal">
      <formula>0</formula>
    </cfRule>
  </conditionalFormatting>
  <conditionalFormatting sqref="M59:N71 P59:R71">
    <cfRule type="cellIs" dxfId="713" priority="858" operator="greaterThan">
      <formula>0</formula>
    </cfRule>
  </conditionalFormatting>
  <conditionalFormatting sqref="B59:C70 E70:K70 J59:K69 E71:I71">
    <cfRule type="cellIs" dxfId="712" priority="859" operator="equal">
      <formula>0</formula>
    </cfRule>
  </conditionalFormatting>
  <conditionalFormatting sqref="M5 K5">
    <cfRule type="cellIs" dxfId="711" priority="861" operator="equal">
      <formula>0</formula>
    </cfRule>
  </conditionalFormatting>
  <conditionalFormatting sqref="U8:U16">
    <cfRule type="cellIs" dxfId="710" priority="866" operator="greaterThan">
      <formula>0</formula>
    </cfRule>
  </conditionalFormatting>
  <conditionalFormatting sqref="T59:T70">
    <cfRule type="cellIs" dxfId="709" priority="867" operator="equal">
      <formula>0</formula>
    </cfRule>
  </conditionalFormatting>
  <conditionalFormatting sqref="S59:S70">
    <cfRule type="cellIs" dxfId="708" priority="868" operator="equal">
      <formula>0</formula>
    </cfRule>
  </conditionalFormatting>
  <conditionalFormatting sqref="E70:I71">
    <cfRule type="cellIs" dxfId="707" priority="869" operator="greaterThan">
      <formula>0</formula>
    </cfRule>
  </conditionalFormatting>
  <conditionalFormatting sqref="A59:C70 P59:AD70 AE60:AE70 E70:N70 J59:N69 E71:I71">
    <cfRule type="cellIs" dxfId="706" priority="870" operator="greaterThan">
      <formula>0</formula>
    </cfRule>
  </conditionalFormatting>
  <conditionalFormatting sqref="O59:O70">
    <cfRule type="cellIs" dxfId="705" priority="871" operator="greaterThan">
      <formula>0</formula>
    </cfRule>
  </conditionalFormatting>
  <conditionalFormatting sqref="M59:N70">
    <cfRule type="cellIs" dxfId="704" priority="872" operator="greaterThan">
      <formula>0</formula>
    </cfRule>
  </conditionalFormatting>
  <conditionalFormatting sqref="N141:N151">
    <cfRule type="cellIs" dxfId="703" priority="875" operator="equal">
      <formula>"x"</formula>
    </cfRule>
  </conditionalFormatting>
  <conditionalFormatting sqref="P141:P151">
    <cfRule type="cellIs" dxfId="702" priority="878" operator="greaterThanOrEqual">
      <formula>2</formula>
    </cfRule>
  </conditionalFormatting>
  <conditionalFormatting sqref="N140">
    <cfRule type="cellIs" dxfId="701" priority="928" operator="equal">
      <formula>"X"</formula>
    </cfRule>
  </conditionalFormatting>
  <conditionalFormatting sqref="O139:P151 O153:P157">
    <cfRule type="cellIs" dxfId="700" priority="929" operator="equal">
      <formula>"RESERVA"</formula>
    </cfRule>
  </conditionalFormatting>
  <conditionalFormatting sqref="N139">
    <cfRule type="cellIs" dxfId="699" priority="946" stopIfTrue="1" operator="between">
      <formula>"100 A"</formula>
      <formula>"200 A"</formula>
    </cfRule>
  </conditionalFormatting>
  <conditionalFormatting sqref="N139">
    <cfRule type="cellIs" dxfId="698" priority="947" stopIfTrue="1" operator="between">
      <formula>"DTM-33 A"</formula>
      <formula>"DTM-80 A"</formula>
    </cfRule>
  </conditionalFormatting>
  <conditionalFormatting sqref="N139">
    <cfRule type="cellIs" dxfId="697" priority="948" operator="equal">
      <formula>"DTM-06A"</formula>
    </cfRule>
  </conditionalFormatting>
  <conditionalFormatting sqref="N139">
    <cfRule type="cellIs" dxfId="696" priority="949" operator="between">
      <formula>"DTM-51A"</formula>
      <formula>"DTM-70A"</formula>
    </cfRule>
  </conditionalFormatting>
  <conditionalFormatting sqref="N139">
    <cfRule type="cellIs" dxfId="695" priority="950" stopIfTrue="1" operator="between">
      <formula>"DTM-40A"</formula>
      <formula>"DTM-50A"</formula>
    </cfRule>
  </conditionalFormatting>
  <conditionalFormatting sqref="N139">
    <cfRule type="cellIs" dxfId="694" priority="951" stopIfTrue="1" operator="equal">
      <formula>"35A"</formula>
    </cfRule>
  </conditionalFormatting>
  <conditionalFormatting sqref="N139">
    <cfRule type="cellIs" dxfId="693" priority="952" operator="equal">
      <formula>"35A"</formula>
    </cfRule>
  </conditionalFormatting>
  <conditionalFormatting sqref="N139">
    <cfRule type="cellIs" dxfId="692" priority="953" operator="equal">
      <formula>"32A"</formula>
    </cfRule>
  </conditionalFormatting>
  <conditionalFormatting sqref="N139">
    <cfRule type="cellIs" dxfId="691" priority="954" operator="equal">
      <formula>"30A"</formula>
    </cfRule>
  </conditionalFormatting>
  <conditionalFormatting sqref="N139">
    <cfRule type="cellIs" dxfId="690" priority="955" operator="equal">
      <formula>"25A"</formula>
    </cfRule>
  </conditionalFormatting>
  <conditionalFormatting sqref="N139">
    <cfRule type="cellIs" dxfId="689" priority="956" operator="equal">
      <formula>"20A"</formula>
    </cfRule>
  </conditionalFormatting>
  <conditionalFormatting sqref="N139">
    <cfRule type="cellIs" dxfId="688" priority="957" operator="equal">
      <formula>"15A"</formula>
    </cfRule>
  </conditionalFormatting>
  <conditionalFormatting sqref="N139">
    <cfRule type="cellIs" dxfId="687" priority="958" operator="equal">
      <formula>"16A"</formula>
    </cfRule>
  </conditionalFormatting>
  <conditionalFormatting sqref="N139">
    <cfRule type="colorScale" priority="9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9">
    <cfRule type="cellIs" dxfId="686" priority="960" operator="equal">
      <formula>"10A"</formula>
    </cfRule>
  </conditionalFormatting>
  <conditionalFormatting sqref="N139">
    <cfRule type="cellIs" dxfId="685" priority="961" operator="equal">
      <formula>"6A"</formula>
    </cfRule>
  </conditionalFormatting>
  <conditionalFormatting sqref="N149">
    <cfRule type="cellIs" dxfId="684" priority="962" operator="greaterThan">
      <formula>0</formula>
    </cfRule>
  </conditionalFormatting>
  <conditionalFormatting sqref="N141:N151">
    <cfRule type="cellIs" dxfId="683" priority="963" operator="greaterThan">
      <formula>0</formula>
    </cfRule>
  </conditionalFormatting>
  <conditionalFormatting sqref="O139:O151">
    <cfRule type="cellIs" dxfId="682" priority="966" stopIfTrue="1" operator="equal">
      <formula>"10A"</formula>
    </cfRule>
  </conditionalFormatting>
  <conditionalFormatting sqref="O139:O151">
    <cfRule type="cellIs" dxfId="681" priority="967" stopIfTrue="1" operator="equal">
      <formula>"32A"</formula>
    </cfRule>
  </conditionalFormatting>
  <conditionalFormatting sqref="O139:O151">
    <cfRule type="cellIs" dxfId="680" priority="968" operator="equal">
      <formula>"DTM-06A"</formula>
    </cfRule>
  </conditionalFormatting>
  <conditionalFormatting sqref="O139:O151">
    <cfRule type="cellIs" dxfId="679" priority="969" operator="between">
      <formula>"DTM-51A"</formula>
      <formula>"DTM-70A"</formula>
    </cfRule>
  </conditionalFormatting>
  <conditionalFormatting sqref="O139:O151">
    <cfRule type="cellIs" dxfId="678" priority="970" stopIfTrue="1" operator="between">
      <formula>"DTM-40A"</formula>
      <formula>"DTM-50A"</formula>
    </cfRule>
  </conditionalFormatting>
  <conditionalFormatting sqref="O139:O151">
    <cfRule type="cellIs" dxfId="677" priority="971" stopIfTrue="1" operator="equal">
      <formula>"35A"</formula>
    </cfRule>
  </conditionalFormatting>
  <conditionalFormatting sqref="O139:O151">
    <cfRule type="cellIs" dxfId="676" priority="972" operator="equal">
      <formula>"35A"</formula>
    </cfRule>
  </conditionalFormatting>
  <conditionalFormatting sqref="O139:O151">
    <cfRule type="cellIs" dxfId="675" priority="973" operator="equal">
      <formula>"32A"</formula>
    </cfRule>
  </conditionalFormatting>
  <conditionalFormatting sqref="O139:O151">
    <cfRule type="cellIs" dxfId="674" priority="974" operator="equal">
      <formula>"30A"</formula>
    </cfRule>
  </conditionalFormatting>
  <conditionalFormatting sqref="O139:O151">
    <cfRule type="cellIs" dxfId="673" priority="975" operator="equal">
      <formula>"25A"</formula>
    </cfRule>
  </conditionalFormatting>
  <conditionalFormatting sqref="O139:O151">
    <cfRule type="cellIs" dxfId="672" priority="976" operator="equal">
      <formula>"20A"</formula>
    </cfRule>
  </conditionalFormatting>
  <conditionalFormatting sqref="O139:O151">
    <cfRule type="cellIs" dxfId="671" priority="977" operator="equal">
      <formula>"15A"</formula>
    </cfRule>
  </conditionalFormatting>
  <conditionalFormatting sqref="O139:O151">
    <cfRule type="cellIs" dxfId="670" priority="978" operator="equal">
      <formula>"16A"</formula>
    </cfRule>
  </conditionalFormatting>
  <conditionalFormatting sqref="O139:O151">
    <cfRule type="colorScale" priority="9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9:O151">
    <cfRule type="cellIs" dxfId="669" priority="980" operator="equal">
      <formula>"10A"</formula>
    </cfRule>
  </conditionalFormatting>
  <conditionalFormatting sqref="O139:O151">
    <cfRule type="cellIs" dxfId="668" priority="981" operator="equal">
      <formula>"6A"</formula>
    </cfRule>
  </conditionalFormatting>
  <conditionalFormatting sqref="G50">
    <cfRule type="cellIs" dxfId="667" priority="982" operator="equal">
      <formula>"RESERVA"</formula>
    </cfRule>
  </conditionalFormatting>
  <conditionalFormatting sqref="D22 D23:E23">
    <cfRule type="cellIs" dxfId="666" priority="983" operator="equal">
      <formula>"X"</formula>
    </cfRule>
  </conditionalFormatting>
  <conditionalFormatting sqref="G22:G23">
    <cfRule type="cellIs" dxfId="665" priority="984" operator="equal">
      <formula>"x"</formula>
    </cfRule>
  </conditionalFormatting>
  <conditionalFormatting sqref="M26:N48 N24:N25">
    <cfRule type="cellIs" dxfId="664" priority="985" operator="greaterThanOrEqual">
      <formula>2</formula>
    </cfRule>
  </conditionalFormatting>
  <conditionalFormatting sqref="H22">
    <cfRule type="cellIs" dxfId="663" priority="1003" stopIfTrue="1" operator="between">
      <formula>"100 A"</formula>
      <formula>"200 A"</formula>
    </cfRule>
  </conditionalFormatting>
  <conditionalFormatting sqref="H22">
    <cfRule type="cellIs" dxfId="662" priority="1004" stopIfTrue="1" operator="between">
      <formula>"DTM-33 A"</formula>
      <formula>"DTM-80 A"</formula>
    </cfRule>
  </conditionalFormatting>
  <conditionalFormatting sqref="H22">
    <cfRule type="cellIs" dxfId="661" priority="1005" operator="equal">
      <formula>"DTM-06A"</formula>
    </cfRule>
  </conditionalFormatting>
  <conditionalFormatting sqref="H22">
    <cfRule type="cellIs" dxfId="660" priority="1006" operator="between">
      <formula>"DTM-51A"</formula>
      <formula>"DTM-70A"</formula>
    </cfRule>
  </conditionalFormatting>
  <conditionalFormatting sqref="H22">
    <cfRule type="cellIs" dxfId="659" priority="1007" stopIfTrue="1" operator="between">
      <formula>"DTM-40A"</formula>
      <formula>"DTM-50A"</formula>
    </cfRule>
  </conditionalFormatting>
  <conditionalFormatting sqref="H22">
    <cfRule type="cellIs" dxfId="658" priority="1008" stopIfTrue="1" operator="equal">
      <formula>"35A"</formula>
    </cfRule>
  </conditionalFormatting>
  <conditionalFormatting sqref="H22">
    <cfRule type="cellIs" dxfId="657" priority="1009" operator="equal">
      <formula>"35A"</formula>
    </cfRule>
  </conditionalFormatting>
  <conditionalFormatting sqref="H22">
    <cfRule type="cellIs" dxfId="656" priority="1010" operator="equal">
      <formula>"32A"</formula>
    </cfRule>
  </conditionalFormatting>
  <conditionalFormatting sqref="H22">
    <cfRule type="cellIs" dxfId="655" priority="1011" operator="equal">
      <formula>"30A"</formula>
    </cfRule>
  </conditionalFormatting>
  <conditionalFormatting sqref="H22">
    <cfRule type="cellIs" dxfId="654" priority="1012" operator="equal">
      <formula>"25A"</formula>
    </cfRule>
  </conditionalFormatting>
  <conditionalFormatting sqref="H22">
    <cfRule type="cellIs" dxfId="653" priority="1013" operator="equal">
      <formula>"20A"</formula>
    </cfRule>
  </conditionalFormatting>
  <conditionalFormatting sqref="H22">
    <cfRule type="cellIs" dxfId="652" priority="1014" operator="equal">
      <formula>"15A"</formula>
    </cfRule>
  </conditionalFormatting>
  <conditionalFormatting sqref="H22">
    <cfRule type="cellIs" dxfId="651" priority="1015" operator="equal">
      <formula>"16A"</formula>
    </cfRule>
  </conditionalFormatting>
  <conditionalFormatting sqref="H22">
    <cfRule type="colorScale" priority="10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">
    <cfRule type="cellIs" dxfId="650" priority="1017" operator="equal">
      <formula>"10A"</formula>
    </cfRule>
  </conditionalFormatting>
  <conditionalFormatting sqref="H22">
    <cfRule type="cellIs" dxfId="649" priority="1018" operator="equal">
      <formula>"6A"</formula>
    </cfRule>
  </conditionalFormatting>
  <conditionalFormatting sqref="J22:J23">
    <cfRule type="cellIs" dxfId="648" priority="1019" operator="equal">
      <formula>"x"</formula>
    </cfRule>
  </conditionalFormatting>
  <conditionalFormatting sqref="K23">
    <cfRule type="cellIs" dxfId="647" priority="1020" operator="equal">
      <formula>"X"</formula>
    </cfRule>
  </conditionalFormatting>
  <conditionalFormatting sqref="L26:N48 L50:N54 L22:L25 N22:N25">
    <cfRule type="cellIs" dxfId="646" priority="1021" operator="equal">
      <formula>"RESERVA"</formula>
    </cfRule>
  </conditionalFormatting>
  <conditionalFormatting sqref="I22">
    <cfRule type="cellIs" dxfId="645" priority="1022" stopIfTrue="1" operator="between">
      <formula>"100 A"</formula>
      <formula>"200 A"</formula>
    </cfRule>
  </conditionalFormatting>
  <conditionalFormatting sqref="I22">
    <cfRule type="cellIs" dxfId="644" priority="1023" stopIfTrue="1" operator="between">
      <formula>"DTM-33 A"</formula>
      <formula>"DTM-80 A"</formula>
    </cfRule>
  </conditionalFormatting>
  <conditionalFormatting sqref="I22">
    <cfRule type="cellIs" dxfId="643" priority="1024" operator="equal">
      <formula>"DTM-06A"</formula>
    </cfRule>
  </conditionalFormatting>
  <conditionalFormatting sqref="I22">
    <cfRule type="cellIs" dxfId="642" priority="1025" operator="between">
      <formula>"DTM-51A"</formula>
      <formula>"DTM-70A"</formula>
    </cfRule>
  </conditionalFormatting>
  <conditionalFormatting sqref="I22">
    <cfRule type="cellIs" dxfId="641" priority="1026" stopIfTrue="1" operator="between">
      <formula>"DTM-40A"</formula>
      <formula>"DTM-50A"</formula>
    </cfRule>
  </conditionalFormatting>
  <conditionalFormatting sqref="I22">
    <cfRule type="cellIs" dxfId="640" priority="1027" stopIfTrue="1" operator="equal">
      <formula>"35A"</formula>
    </cfRule>
  </conditionalFormatting>
  <conditionalFormatting sqref="I22">
    <cfRule type="cellIs" dxfId="639" priority="1028" operator="equal">
      <formula>"35A"</formula>
    </cfRule>
  </conditionalFormatting>
  <conditionalFormatting sqref="I22">
    <cfRule type="cellIs" dxfId="638" priority="1029" operator="equal">
      <formula>"32A"</formula>
    </cfRule>
  </conditionalFormatting>
  <conditionalFormatting sqref="I22">
    <cfRule type="cellIs" dxfId="637" priority="1030" operator="equal">
      <formula>"30A"</formula>
    </cfRule>
  </conditionalFormatting>
  <conditionalFormatting sqref="I22">
    <cfRule type="cellIs" dxfId="636" priority="1031" operator="equal">
      <formula>"25A"</formula>
    </cfRule>
  </conditionalFormatting>
  <conditionalFormatting sqref="I22">
    <cfRule type="cellIs" dxfId="635" priority="1032" operator="equal">
      <formula>"20A"</formula>
    </cfRule>
  </conditionalFormatting>
  <conditionalFormatting sqref="I22">
    <cfRule type="cellIs" dxfId="634" priority="1033" operator="equal">
      <formula>"15A"</formula>
    </cfRule>
  </conditionalFormatting>
  <conditionalFormatting sqref="I22">
    <cfRule type="cellIs" dxfId="633" priority="1034" operator="equal">
      <formula>"16A"</formula>
    </cfRule>
  </conditionalFormatting>
  <conditionalFormatting sqref="I22">
    <cfRule type="colorScale" priority="10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2">
    <cfRule type="cellIs" dxfId="632" priority="1036" operator="equal">
      <formula>"10A"</formula>
    </cfRule>
  </conditionalFormatting>
  <conditionalFormatting sqref="I22">
    <cfRule type="cellIs" dxfId="631" priority="1037" operator="equal">
      <formula>"6A"</formula>
    </cfRule>
  </conditionalFormatting>
  <conditionalFormatting sqref="K22">
    <cfRule type="cellIs" dxfId="630" priority="1038" stopIfTrue="1" operator="between">
      <formula>"100 A"</formula>
      <formula>"200 A"</formula>
    </cfRule>
  </conditionalFormatting>
  <conditionalFormatting sqref="K22">
    <cfRule type="cellIs" dxfId="629" priority="1039" stopIfTrue="1" operator="between">
      <formula>"DTM-33 A"</formula>
      <formula>"DTM-80 A"</formula>
    </cfRule>
  </conditionalFormatting>
  <conditionalFormatting sqref="K22">
    <cfRule type="cellIs" dxfId="628" priority="1040" operator="equal">
      <formula>"DTM-06A"</formula>
    </cfRule>
  </conditionalFormatting>
  <conditionalFormatting sqref="K22">
    <cfRule type="cellIs" dxfId="627" priority="1041" operator="between">
      <formula>"DTM-51A"</formula>
      <formula>"DTM-70A"</formula>
    </cfRule>
  </conditionalFormatting>
  <conditionalFormatting sqref="K22">
    <cfRule type="cellIs" dxfId="626" priority="1042" stopIfTrue="1" operator="between">
      <formula>"DTM-40A"</formula>
      <formula>"DTM-50A"</formula>
    </cfRule>
  </conditionalFormatting>
  <conditionalFormatting sqref="K22">
    <cfRule type="cellIs" dxfId="625" priority="1043" stopIfTrue="1" operator="equal">
      <formula>"35A"</formula>
    </cfRule>
  </conditionalFormatting>
  <conditionalFormatting sqref="K22">
    <cfRule type="cellIs" dxfId="624" priority="1044" operator="equal">
      <formula>"35A"</formula>
    </cfRule>
  </conditionalFormatting>
  <conditionalFormatting sqref="K22">
    <cfRule type="cellIs" dxfId="623" priority="1045" operator="equal">
      <formula>"32A"</formula>
    </cfRule>
  </conditionalFormatting>
  <conditionalFormatting sqref="K22">
    <cfRule type="cellIs" dxfId="622" priority="1046" operator="equal">
      <formula>"30A"</formula>
    </cfRule>
  </conditionalFormatting>
  <conditionalFormatting sqref="K22">
    <cfRule type="cellIs" dxfId="621" priority="1047" operator="equal">
      <formula>"25A"</formula>
    </cfRule>
  </conditionalFormatting>
  <conditionalFormatting sqref="K22">
    <cfRule type="cellIs" dxfId="620" priority="1048" operator="equal">
      <formula>"20A"</formula>
    </cfRule>
  </conditionalFormatting>
  <conditionalFormatting sqref="K22">
    <cfRule type="cellIs" dxfId="619" priority="1049" operator="equal">
      <formula>"15A"</formula>
    </cfRule>
  </conditionalFormatting>
  <conditionalFormatting sqref="K22">
    <cfRule type="cellIs" dxfId="618" priority="1050" operator="equal">
      <formula>"16A"</formula>
    </cfRule>
  </conditionalFormatting>
  <conditionalFormatting sqref="K22">
    <cfRule type="colorScale" priority="10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">
    <cfRule type="cellIs" dxfId="617" priority="1052" operator="equal">
      <formula>"10A"</formula>
    </cfRule>
  </conditionalFormatting>
  <conditionalFormatting sqref="K22">
    <cfRule type="cellIs" dxfId="616" priority="1053" operator="equal">
      <formula>"6A"</formula>
    </cfRule>
  </conditionalFormatting>
  <conditionalFormatting sqref="D50">
    <cfRule type="cellIs" dxfId="615" priority="1056" operator="equal">
      <formula>"RESERVA"</formula>
    </cfRule>
  </conditionalFormatting>
  <conditionalFormatting sqref="J50">
    <cfRule type="cellIs" dxfId="614" priority="1057" operator="equal">
      <formula>"RESERVA"</formula>
    </cfRule>
  </conditionalFormatting>
  <conditionalFormatting sqref="L22:L48">
    <cfRule type="cellIs" dxfId="613" priority="1058" stopIfTrue="1" operator="equal">
      <formula>"10A"</formula>
    </cfRule>
  </conditionalFormatting>
  <conditionalFormatting sqref="L22:L48">
    <cfRule type="cellIs" dxfId="612" priority="1059" stopIfTrue="1" operator="equal">
      <formula>"32A"</formula>
    </cfRule>
  </conditionalFormatting>
  <conditionalFormatting sqref="L22:L48">
    <cfRule type="cellIs" dxfId="611" priority="1060" operator="equal">
      <formula>"DTM-06A"</formula>
    </cfRule>
  </conditionalFormatting>
  <conditionalFormatting sqref="L22:L48">
    <cfRule type="cellIs" dxfId="610" priority="1061" operator="between">
      <formula>"DTM-51A"</formula>
      <formula>"DTM-70A"</formula>
    </cfRule>
  </conditionalFormatting>
  <conditionalFormatting sqref="L22:L48">
    <cfRule type="cellIs" dxfId="609" priority="1062" stopIfTrue="1" operator="between">
      <formula>"DTM-40A"</formula>
      <formula>"DTM-50A"</formula>
    </cfRule>
  </conditionalFormatting>
  <conditionalFormatting sqref="L22:L48">
    <cfRule type="cellIs" dxfId="608" priority="1063" stopIfTrue="1" operator="equal">
      <formula>"35A"</formula>
    </cfRule>
  </conditionalFormatting>
  <conditionalFormatting sqref="L22:L48">
    <cfRule type="cellIs" dxfId="607" priority="1064" operator="equal">
      <formula>"35A"</formula>
    </cfRule>
  </conditionalFormatting>
  <conditionalFormatting sqref="L22:L48">
    <cfRule type="cellIs" dxfId="606" priority="1065" operator="equal">
      <formula>"32A"</formula>
    </cfRule>
  </conditionalFormatting>
  <conditionalFormatting sqref="L22:L48">
    <cfRule type="cellIs" dxfId="605" priority="1066" operator="equal">
      <formula>"30A"</formula>
    </cfRule>
  </conditionalFormatting>
  <conditionalFormatting sqref="L22:L48">
    <cfRule type="cellIs" dxfId="604" priority="1067" operator="equal">
      <formula>"25A"</formula>
    </cfRule>
  </conditionalFormatting>
  <conditionalFormatting sqref="L22:L48">
    <cfRule type="cellIs" dxfId="603" priority="1068" operator="equal">
      <formula>"20A"</formula>
    </cfRule>
  </conditionalFormatting>
  <conditionalFormatting sqref="L22:L48">
    <cfRule type="cellIs" dxfId="602" priority="1069" operator="equal">
      <formula>"15A"</formula>
    </cfRule>
  </conditionalFormatting>
  <conditionalFormatting sqref="L22:L48">
    <cfRule type="cellIs" dxfId="601" priority="1070" operator="equal">
      <formula>"16A"</formula>
    </cfRule>
  </conditionalFormatting>
  <conditionalFormatting sqref="L22:L48">
    <cfRule type="colorScale" priority="10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2:L48">
    <cfRule type="cellIs" dxfId="600" priority="1072" operator="equal">
      <formula>"10A"</formula>
    </cfRule>
  </conditionalFormatting>
  <conditionalFormatting sqref="L22:L48">
    <cfRule type="cellIs" dxfId="599" priority="1073" operator="equal">
      <formula>"6A"</formula>
    </cfRule>
  </conditionalFormatting>
  <conditionalFormatting sqref="V95:W95 V97">
    <cfRule type="cellIs" dxfId="598" priority="1074" operator="equal">
      <formula>0</formula>
    </cfRule>
  </conditionalFormatting>
  <conditionalFormatting sqref="V96:W96">
    <cfRule type="cellIs" dxfId="597" priority="1075" operator="equal">
      <formula>0</formula>
    </cfRule>
  </conditionalFormatting>
  <conditionalFormatting sqref="V96:W96">
    <cfRule type="cellIs" dxfId="596" priority="1076" operator="greaterThan">
      <formula>0</formula>
    </cfRule>
  </conditionalFormatting>
  <conditionalFormatting sqref="J117:J119 I124">
    <cfRule type="cellIs" dxfId="595" priority="1078" operator="equal">
      <formula>0</formula>
    </cfRule>
  </conditionalFormatting>
  <conditionalFormatting sqref="C59">
    <cfRule type="cellIs" dxfId="594" priority="720" operator="greaterThanOrEqual">
      <formula>0</formula>
    </cfRule>
  </conditionalFormatting>
  <conditionalFormatting sqref="D70:D71">
    <cfRule type="cellIs" dxfId="593" priority="717" operator="greaterThan">
      <formula>0</formula>
    </cfRule>
    <cfRule type="cellIs" dxfId="592" priority="718" operator="lessThan">
      <formula>0</formula>
    </cfRule>
  </conditionalFormatting>
  <conditionalFormatting sqref="E58:I58">
    <cfRule type="cellIs" dxfId="591" priority="715" operator="greaterThan">
      <formula>0</formula>
    </cfRule>
    <cfRule type="cellIs" dxfId="590" priority="716" operator="greaterThan">
      <formula>0</formula>
    </cfRule>
  </conditionalFormatting>
  <conditionalFormatting sqref="A58:D58">
    <cfRule type="cellIs" dxfId="589" priority="714" operator="greaterThan">
      <formula>9</formula>
    </cfRule>
  </conditionalFormatting>
  <conditionalFormatting sqref="E58:I58">
    <cfRule type="cellIs" dxfId="588" priority="713" operator="greaterThan">
      <formula>0</formula>
    </cfRule>
  </conditionalFormatting>
  <conditionalFormatting sqref="C25 E25">
    <cfRule type="cellIs" dxfId="587" priority="708" operator="greaterThan">
      <formula>0</formula>
    </cfRule>
  </conditionalFormatting>
  <conditionalFormatting sqref="D25 D39 D43 D45 D47">
    <cfRule type="cellIs" dxfId="586" priority="707" operator="greaterThan">
      <formula>0</formula>
    </cfRule>
  </conditionalFormatting>
  <conditionalFormatting sqref="C41:E41">
    <cfRule type="cellIs" dxfId="585" priority="607" operator="greaterThan">
      <formula>0</formula>
    </cfRule>
  </conditionalFormatting>
  <conditionalFormatting sqref="C27 E27">
    <cfRule type="cellIs" dxfId="584" priority="639" operator="greaterThan">
      <formula>0</formula>
    </cfRule>
  </conditionalFormatting>
  <conditionalFormatting sqref="D27">
    <cfRule type="cellIs" dxfId="583" priority="638" operator="greaterThan">
      <formula>0</formula>
    </cfRule>
  </conditionalFormatting>
  <conditionalFormatting sqref="C29 E29">
    <cfRule type="cellIs" dxfId="582" priority="634" operator="greaterThan">
      <formula>0</formula>
    </cfRule>
  </conditionalFormatting>
  <conditionalFormatting sqref="D29">
    <cfRule type="cellIs" dxfId="581" priority="633" operator="greaterThan">
      <formula>0</formula>
    </cfRule>
  </conditionalFormatting>
  <conditionalFormatting sqref="C31 E31">
    <cfRule type="cellIs" dxfId="580" priority="629" operator="greaterThan">
      <formula>0</formula>
    </cfRule>
  </conditionalFormatting>
  <conditionalFormatting sqref="D31">
    <cfRule type="cellIs" dxfId="579" priority="628" operator="greaterThan">
      <formula>0</formula>
    </cfRule>
  </conditionalFormatting>
  <conditionalFormatting sqref="C33 E33">
    <cfRule type="cellIs" dxfId="578" priority="624" operator="greaterThan">
      <formula>0</formula>
    </cfRule>
  </conditionalFormatting>
  <conditionalFormatting sqref="D33">
    <cfRule type="cellIs" dxfId="577" priority="623" operator="greaterThan">
      <formula>0</formula>
    </cfRule>
  </conditionalFormatting>
  <conditionalFormatting sqref="C35 E35">
    <cfRule type="cellIs" dxfId="576" priority="619" operator="greaterThan">
      <formula>0</formula>
    </cfRule>
  </conditionalFormatting>
  <conditionalFormatting sqref="D35">
    <cfRule type="cellIs" dxfId="575" priority="618" operator="greaterThan">
      <formula>0</formula>
    </cfRule>
  </conditionalFormatting>
  <conditionalFormatting sqref="C37 E37">
    <cfRule type="cellIs" dxfId="574" priority="614" operator="greaterThan">
      <formula>0</formula>
    </cfRule>
  </conditionalFormatting>
  <conditionalFormatting sqref="D37">
    <cfRule type="cellIs" dxfId="573" priority="613" operator="greaterThan">
      <formula>0</formula>
    </cfRule>
  </conditionalFormatting>
  <conditionalFormatting sqref="C39 E39">
    <cfRule type="cellIs" dxfId="572" priority="609" operator="greaterThan">
      <formula>0</formula>
    </cfRule>
  </conditionalFormatting>
  <conditionalFormatting sqref="C43 E43">
    <cfRule type="cellIs" dxfId="571" priority="605" operator="greaterThan">
      <formula>0</formula>
    </cfRule>
  </conditionalFormatting>
  <conditionalFormatting sqref="C45 E45">
    <cfRule type="cellIs" dxfId="570" priority="603" operator="greaterThan">
      <formula>0</formula>
    </cfRule>
  </conditionalFormatting>
  <conditionalFormatting sqref="C47 E47">
    <cfRule type="cellIs" dxfId="569" priority="601" operator="greaterThan">
      <formula>0</formula>
    </cfRule>
  </conditionalFormatting>
  <conditionalFormatting sqref="G24:H24">
    <cfRule type="cellIs" dxfId="568" priority="586" operator="equal">
      <formula>"X"</formula>
    </cfRule>
  </conditionalFormatting>
  <conditionalFormatting sqref="F24:H24">
    <cfRule type="cellIs" dxfId="567" priority="587" operator="greaterThan">
      <formula>0</formula>
    </cfRule>
  </conditionalFormatting>
  <conditionalFormatting sqref="F24:H24">
    <cfRule type="cellIs" dxfId="566" priority="585" operator="greaterThan">
      <formula>0</formula>
    </cfRule>
  </conditionalFormatting>
  <conditionalFormatting sqref="F25 H25">
    <cfRule type="cellIs" dxfId="565" priority="584" operator="greaterThan">
      <formula>0</formula>
    </cfRule>
  </conditionalFormatting>
  <conditionalFormatting sqref="G25 G39 G43 G45 G47">
    <cfRule type="cellIs" dxfId="564" priority="583" operator="greaterThan">
      <formula>0</formula>
    </cfRule>
  </conditionalFormatting>
  <conditionalFormatting sqref="F26:H26">
    <cfRule type="cellIs" dxfId="563" priority="580" operator="greaterThan">
      <formula>0</formula>
    </cfRule>
  </conditionalFormatting>
  <conditionalFormatting sqref="F41:H41">
    <cfRule type="cellIs" dxfId="562" priority="545" operator="greaterThan">
      <formula>0</formula>
    </cfRule>
  </conditionalFormatting>
  <conditionalFormatting sqref="G26:H26">
    <cfRule type="cellIs" dxfId="561" priority="581" operator="equal">
      <formula>"X"</formula>
    </cfRule>
  </conditionalFormatting>
  <conditionalFormatting sqref="F26:H26">
    <cfRule type="cellIs" dxfId="560" priority="582" operator="greaterThan">
      <formula>0</formula>
    </cfRule>
  </conditionalFormatting>
  <conditionalFormatting sqref="H42 H44 H46 G40:H40">
    <cfRule type="cellIs" dxfId="559" priority="578" operator="equal">
      <formula>"X"</formula>
    </cfRule>
  </conditionalFormatting>
  <conditionalFormatting sqref="F42 H42 H44 F44 F46 H46 F40:H40">
    <cfRule type="cellIs" dxfId="558" priority="579" operator="greaterThan">
      <formula>0</formula>
    </cfRule>
  </conditionalFormatting>
  <conditionalFormatting sqref="F42 H42 H44 F44 F46 H46 F40:H40">
    <cfRule type="cellIs" dxfId="557" priority="577" operator="greaterThan">
      <formula>0</formula>
    </cfRule>
  </conditionalFormatting>
  <conditionalFormatting sqref="F27 H27">
    <cfRule type="cellIs" dxfId="556" priority="576" operator="greaterThan">
      <formula>0</formula>
    </cfRule>
  </conditionalFormatting>
  <conditionalFormatting sqref="G27">
    <cfRule type="cellIs" dxfId="555" priority="575" operator="greaterThan">
      <formula>0</formula>
    </cfRule>
  </conditionalFormatting>
  <conditionalFormatting sqref="G28:H28">
    <cfRule type="cellIs" dxfId="554" priority="573" operator="equal">
      <formula>"X"</formula>
    </cfRule>
  </conditionalFormatting>
  <conditionalFormatting sqref="F28:H28">
    <cfRule type="cellIs" dxfId="553" priority="574" operator="greaterThan">
      <formula>0</formula>
    </cfRule>
  </conditionalFormatting>
  <conditionalFormatting sqref="F28:H28">
    <cfRule type="cellIs" dxfId="552" priority="572" operator="greaterThan">
      <formula>0</formula>
    </cfRule>
  </conditionalFormatting>
  <conditionalFormatting sqref="F29 H29">
    <cfRule type="cellIs" dxfId="551" priority="571" operator="greaterThan">
      <formula>0</formula>
    </cfRule>
  </conditionalFormatting>
  <conditionalFormatting sqref="G29">
    <cfRule type="cellIs" dxfId="550" priority="570" operator="greaterThan">
      <formula>0</formula>
    </cfRule>
  </conditionalFormatting>
  <conditionalFormatting sqref="F30:H30">
    <cfRule type="cellIs" dxfId="549" priority="569" operator="greaterThan">
      <formula>0</formula>
    </cfRule>
  </conditionalFormatting>
  <conditionalFormatting sqref="F30:H30">
    <cfRule type="cellIs" dxfId="548" priority="567" operator="greaterThan">
      <formula>0</formula>
    </cfRule>
  </conditionalFormatting>
  <conditionalFormatting sqref="F31 H31">
    <cfRule type="cellIs" dxfId="547" priority="566" operator="greaterThan">
      <formula>0</formula>
    </cfRule>
  </conditionalFormatting>
  <conditionalFormatting sqref="G31">
    <cfRule type="cellIs" dxfId="546" priority="565" operator="greaterThan">
      <formula>0</formula>
    </cfRule>
  </conditionalFormatting>
  <conditionalFormatting sqref="G32:H32">
    <cfRule type="cellIs" dxfId="545" priority="563" operator="equal">
      <formula>"X"</formula>
    </cfRule>
  </conditionalFormatting>
  <conditionalFormatting sqref="F32:H32">
    <cfRule type="cellIs" dxfId="544" priority="564" operator="greaterThan">
      <formula>0</formula>
    </cfRule>
  </conditionalFormatting>
  <conditionalFormatting sqref="F32:H32">
    <cfRule type="cellIs" dxfId="543" priority="562" operator="greaterThan">
      <formula>0</formula>
    </cfRule>
  </conditionalFormatting>
  <conditionalFormatting sqref="F33 H33">
    <cfRule type="cellIs" dxfId="542" priority="561" operator="greaterThan">
      <formula>0</formula>
    </cfRule>
  </conditionalFormatting>
  <conditionalFormatting sqref="G33">
    <cfRule type="cellIs" dxfId="541" priority="560" operator="greaterThan">
      <formula>0</formula>
    </cfRule>
  </conditionalFormatting>
  <conditionalFormatting sqref="G34:H34">
    <cfRule type="cellIs" dxfId="540" priority="558" operator="equal">
      <formula>"X"</formula>
    </cfRule>
  </conditionalFormatting>
  <conditionalFormatting sqref="F34:H34">
    <cfRule type="cellIs" dxfId="539" priority="559" operator="greaterThan">
      <formula>0</formula>
    </cfRule>
  </conditionalFormatting>
  <conditionalFormatting sqref="F34:H34">
    <cfRule type="cellIs" dxfId="538" priority="557" operator="greaterThan">
      <formula>0</formula>
    </cfRule>
  </conditionalFormatting>
  <conditionalFormatting sqref="F35 H35">
    <cfRule type="cellIs" dxfId="537" priority="556" operator="greaterThan">
      <formula>0</formula>
    </cfRule>
  </conditionalFormatting>
  <conditionalFormatting sqref="G35">
    <cfRule type="cellIs" dxfId="536" priority="555" operator="greaterThan">
      <formula>0</formula>
    </cfRule>
  </conditionalFormatting>
  <conditionalFormatting sqref="G36:H36">
    <cfRule type="cellIs" dxfId="535" priority="553" operator="equal">
      <formula>"X"</formula>
    </cfRule>
  </conditionalFormatting>
  <conditionalFormatting sqref="F36:H36">
    <cfRule type="cellIs" dxfId="534" priority="554" operator="greaterThan">
      <formula>0</formula>
    </cfRule>
  </conditionalFormatting>
  <conditionalFormatting sqref="F36:H36">
    <cfRule type="cellIs" dxfId="533" priority="552" operator="greaterThan">
      <formula>0</formula>
    </cfRule>
  </conditionalFormatting>
  <conditionalFormatting sqref="F37 H37">
    <cfRule type="cellIs" dxfId="532" priority="551" operator="greaterThan">
      <formula>0</formula>
    </cfRule>
  </conditionalFormatting>
  <conditionalFormatting sqref="G37">
    <cfRule type="cellIs" dxfId="531" priority="550" operator="greaterThan">
      <formula>0</formula>
    </cfRule>
  </conditionalFormatting>
  <conditionalFormatting sqref="G38:H38">
    <cfRule type="cellIs" dxfId="530" priority="548" operator="equal">
      <formula>"X"</formula>
    </cfRule>
  </conditionalFormatting>
  <conditionalFormatting sqref="F38:H38">
    <cfRule type="cellIs" dxfId="529" priority="549" operator="greaterThan">
      <formula>0</formula>
    </cfRule>
  </conditionalFormatting>
  <conditionalFormatting sqref="F38:H38">
    <cfRule type="cellIs" dxfId="528" priority="547" operator="greaterThan">
      <formula>0</formula>
    </cfRule>
  </conditionalFormatting>
  <conditionalFormatting sqref="F39 H39">
    <cfRule type="cellIs" dxfId="527" priority="546" operator="greaterThan">
      <formula>0</formula>
    </cfRule>
  </conditionalFormatting>
  <conditionalFormatting sqref="F43 H43">
    <cfRule type="cellIs" dxfId="526" priority="544" operator="greaterThan">
      <formula>0</formula>
    </cfRule>
  </conditionalFormatting>
  <conditionalFormatting sqref="F45 H45">
    <cfRule type="cellIs" dxfId="525" priority="543" operator="greaterThan">
      <formula>0</formula>
    </cfRule>
  </conditionalFormatting>
  <conditionalFormatting sqref="F47 H47">
    <cfRule type="cellIs" dxfId="524" priority="542" operator="greaterThan">
      <formula>0</formula>
    </cfRule>
  </conditionalFormatting>
  <conditionalFormatting sqref="G42">
    <cfRule type="cellIs" dxfId="523" priority="540" operator="equal">
      <formula>"X"</formula>
    </cfRule>
  </conditionalFormatting>
  <conditionalFormatting sqref="G42">
    <cfRule type="cellIs" dxfId="522" priority="541" operator="greaterThan">
      <formula>0</formula>
    </cfRule>
  </conditionalFormatting>
  <conditionalFormatting sqref="G42">
    <cfRule type="cellIs" dxfId="521" priority="539" operator="greaterThan">
      <formula>0</formula>
    </cfRule>
  </conditionalFormatting>
  <conditionalFormatting sqref="G44">
    <cfRule type="cellIs" dxfId="520" priority="537" operator="equal">
      <formula>"X"</formula>
    </cfRule>
  </conditionalFormatting>
  <conditionalFormatting sqref="G44">
    <cfRule type="cellIs" dxfId="519" priority="538" operator="greaterThan">
      <formula>0</formula>
    </cfRule>
  </conditionalFormatting>
  <conditionalFormatting sqref="G44">
    <cfRule type="cellIs" dxfId="518" priority="536" operator="greaterThan">
      <formula>0</formula>
    </cfRule>
  </conditionalFormatting>
  <conditionalFormatting sqref="G46">
    <cfRule type="cellIs" dxfId="517" priority="534" operator="equal">
      <formula>"X"</formula>
    </cfRule>
  </conditionalFormatting>
  <conditionalFormatting sqref="G46">
    <cfRule type="cellIs" dxfId="516" priority="535" operator="greaterThan">
      <formula>0</formula>
    </cfRule>
  </conditionalFormatting>
  <conditionalFormatting sqref="G46">
    <cfRule type="cellIs" dxfId="515" priority="533" operator="greaterThan">
      <formula>0</formula>
    </cfRule>
  </conditionalFormatting>
  <conditionalFormatting sqref="K95 K97 K99 J93:K93">
    <cfRule type="cellIs" dxfId="514" priority="297" operator="equal">
      <formula>"X"</formula>
    </cfRule>
  </conditionalFormatting>
  <conditionalFormatting sqref="I95 K95 K97 I97 I99 I93:K93 K99">
    <cfRule type="cellIs" dxfId="513" priority="298" operator="greaterThan">
      <formula>0</formula>
    </cfRule>
  </conditionalFormatting>
  <conditionalFormatting sqref="I95 K95 K97 I97 I99 I93:K93 K99">
    <cfRule type="cellIs" dxfId="512" priority="296" operator="greaterThan">
      <formula>0</formula>
    </cfRule>
  </conditionalFormatting>
  <conditionalFormatting sqref="J24:K24">
    <cfRule type="cellIs" dxfId="511" priority="528" operator="equal">
      <formula>"X"</formula>
    </cfRule>
  </conditionalFormatting>
  <conditionalFormatting sqref="I24:K24">
    <cfRule type="cellIs" dxfId="510" priority="529" operator="greaterThan">
      <formula>0</formula>
    </cfRule>
  </conditionalFormatting>
  <conditionalFormatting sqref="I24:K24">
    <cfRule type="cellIs" dxfId="509" priority="527" operator="greaterThan">
      <formula>0</formula>
    </cfRule>
  </conditionalFormatting>
  <conditionalFormatting sqref="I25 K25">
    <cfRule type="cellIs" dxfId="508" priority="526" operator="greaterThan">
      <formula>0</formula>
    </cfRule>
  </conditionalFormatting>
  <conditionalFormatting sqref="J25 J39 J43 J45 J47">
    <cfRule type="cellIs" dxfId="507" priority="525" operator="greaterThan">
      <formula>0</formula>
    </cfRule>
  </conditionalFormatting>
  <conditionalFormatting sqref="I26:K26">
    <cfRule type="cellIs" dxfId="506" priority="522" operator="greaterThan">
      <formula>0</formula>
    </cfRule>
  </conditionalFormatting>
  <conditionalFormatting sqref="I41:K41">
    <cfRule type="cellIs" dxfId="505" priority="487" operator="greaterThan">
      <formula>0</formula>
    </cfRule>
  </conditionalFormatting>
  <conditionalFormatting sqref="J26:K26">
    <cfRule type="cellIs" dxfId="504" priority="523" operator="equal">
      <formula>"X"</formula>
    </cfRule>
  </conditionalFormatting>
  <conditionalFormatting sqref="I26:K26">
    <cfRule type="cellIs" dxfId="503" priority="524" operator="greaterThan">
      <formula>0</formula>
    </cfRule>
  </conditionalFormatting>
  <conditionalFormatting sqref="K42 K44 K46 J40:K40">
    <cfRule type="cellIs" dxfId="502" priority="520" operator="equal">
      <formula>"X"</formula>
    </cfRule>
  </conditionalFormatting>
  <conditionalFormatting sqref="I42 K42 K44 I44 I46 I40:K40 K46">
    <cfRule type="cellIs" dxfId="501" priority="521" operator="greaterThan">
      <formula>0</formula>
    </cfRule>
  </conditionalFormatting>
  <conditionalFormatting sqref="I42 K42 K44 I44 I46 I40:K40 K46">
    <cfRule type="cellIs" dxfId="500" priority="519" operator="greaterThan">
      <formula>0</formula>
    </cfRule>
  </conditionalFormatting>
  <conditionalFormatting sqref="I27 K27">
    <cfRule type="cellIs" dxfId="499" priority="518" operator="greaterThan">
      <formula>0</formula>
    </cfRule>
  </conditionalFormatting>
  <conditionalFormatting sqref="J27">
    <cfRule type="cellIs" dxfId="498" priority="517" operator="greaterThan">
      <formula>0</formula>
    </cfRule>
  </conditionalFormatting>
  <conditionalFormatting sqref="J28:K28">
    <cfRule type="cellIs" dxfId="497" priority="515" operator="equal">
      <formula>"X"</formula>
    </cfRule>
  </conditionalFormatting>
  <conditionalFormatting sqref="I28:K28">
    <cfRule type="cellIs" dxfId="496" priority="516" operator="greaterThan">
      <formula>0</formula>
    </cfRule>
  </conditionalFormatting>
  <conditionalFormatting sqref="I28:K28">
    <cfRule type="cellIs" dxfId="495" priority="514" operator="greaterThan">
      <formula>0</formula>
    </cfRule>
  </conditionalFormatting>
  <conditionalFormatting sqref="I29 K29">
    <cfRule type="cellIs" dxfId="494" priority="513" operator="greaterThan">
      <formula>0</formula>
    </cfRule>
  </conditionalFormatting>
  <conditionalFormatting sqref="J29">
    <cfRule type="cellIs" dxfId="493" priority="512" operator="greaterThan">
      <formula>0</formula>
    </cfRule>
  </conditionalFormatting>
  <conditionalFormatting sqref="J30:K30">
    <cfRule type="cellIs" dxfId="492" priority="510" operator="equal">
      <formula>"X"</formula>
    </cfRule>
  </conditionalFormatting>
  <conditionalFormatting sqref="I30:K30">
    <cfRule type="cellIs" dxfId="491" priority="511" operator="greaterThan">
      <formula>0</formula>
    </cfRule>
  </conditionalFormatting>
  <conditionalFormatting sqref="I30:K30">
    <cfRule type="cellIs" dxfId="490" priority="509" operator="greaterThan">
      <formula>0</formula>
    </cfRule>
  </conditionalFormatting>
  <conditionalFormatting sqref="I31 K31">
    <cfRule type="cellIs" dxfId="489" priority="508" operator="greaterThan">
      <formula>0</formula>
    </cfRule>
  </conditionalFormatting>
  <conditionalFormatting sqref="J31">
    <cfRule type="cellIs" dxfId="488" priority="507" operator="greaterThan">
      <formula>0</formula>
    </cfRule>
  </conditionalFormatting>
  <conditionalFormatting sqref="J32:K32">
    <cfRule type="cellIs" dxfId="487" priority="505" operator="equal">
      <formula>"X"</formula>
    </cfRule>
  </conditionalFormatting>
  <conditionalFormatting sqref="I32:K32">
    <cfRule type="cellIs" dxfId="486" priority="506" operator="greaterThan">
      <formula>0</formula>
    </cfRule>
  </conditionalFormatting>
  <conditionalFormatting sqref="I32:K32">
    <cfRule type="cellIs" dxfId="485" priority="504" operator="greaterThan">
      <formula>0</formula>
    </cfRule>
  </conditionalFormatting>
  <conditionalFormatting sqref="I33 K33">
    <cfRule type="cellIs" dxfId="484" priority="503" operator="greaterThan">
      <formula>0</formula>
    </cfRule>
  </conditionalFormatting>
  <conditionalFormatting sqref="J33">
    <cfRule type="cellIs" dxfId="483" priority="502" operator="greaterThan">
      <formula>0</formula>
    </cfRule>
  </conditionalFormatting>
  <conditionalFormatting sqref="J34:K34">
    <cfRule type="cellIs" dxfId="482" priority="500" operator="equal">
      <formula>"X"</formula>
    </cfRule>
  </conditionalFormatting>
  <conditionalFormatting sqref="I34:K34">
    <cfRule type="cellIs" dxfId="481" priority="501" operator="greaterThan">
      <formula>0</formula>
    </cfRule>
  </conditionalFormatting>
  <conditionalFormatting sqref="I34:K34">
    <cfRule type="cellIs" dxfId="480" priority="499" operator="greaterThan">
      <formula>0</formula>
    </cfRule>
  </conditionalFormatting>
  <conditionalFormatting sqref="I35 K35">
    <cfRule type="cellIs" dxfId="479" priority="498" operator="greaterThan">
      <formula>0</formula>
    </cfRule>
  </conditionalFormatting>
  <conditionalFormatting sqref="J35">
    <cfRule type="cellIs" dxfId="478" priority="497" operator="greaterThan">
      <formula>0</formula>
    </cfRule>
  </conditionalFormatting>
  <conditionalFormatting sqref="J36:K36">
    <cfRule type="cellIs" dxfId="477" priority="495" operator="equal">
      <formula>"X"</formula>
    </cfRule>
  </conditionalFormatting>
  <conditionalFormatting sqref="I36:K36">
    <cfRule type="cellIs" dxfId="476" priority="496" operator="greaterThan">
      <formula>0</formula>
    </cfRule>
  </conditionalFormatting>
  <conditionalFormatting sqref="I36:K36">
    <cfRule type="cellIs" dxfId="475" priority="494" operator="greaterThan">
      <formula>0</formula>
    </cfRule>
  </conditionalFormatting>
  <conditionalFormatting sqref="I37 K37">
    <cfRule type="cellIs" dxfId="474" priority="493" operator="greaterThan">
      <formula>0</formula>
    </cfRule>
  </conditionalFormatting>
  <conditionalFormatting sqref="J37">
    <cfRule type="cellIs" dxfId="473" priority="492" operator="greaterThan">
      <formula>0</formula>
    </cfRule>
  </conditionalFormatting>
  <conditionalFormatting sqref="J38:K38">
    <cfRule type="cellIs" dxfId="472" priority="490" operator="equal">
      <formula>"X"</formula>
    </cfRule>
  </conditionalFormatting>
  <conditionalFormatting sqref="I38:K38">
    <cfRule type="cellIs" dxfId="471" priority="491" operator="greaterThan">
      <formula>0</formula>
    </cfRule>
  </conditionalFormatting>
  <conditionalFormatting sqref="I38:K38">
    <cfRule type="cellIs" dxfId="470" priority="489" operator="greaterThan">
      <formula>0</formula>
    </cfRule>
  </conditionalFormatting>
  <conditionalFormatting sqref="I39 K39">
    <cfRule type="cellIs" dxfId="469" priority="488" operator="greaterThan">
      <formula>0</formula>
    </cfRule>
  </conditionalFormatting>
  <conditionalFormatting sqref="I43 K43">
    <cfRule type="cellIs" dxfId="468" priority="486" operator="greaterThan">
      <formula>0</formula>
    </cfRule>
  </conditionalFormatting>
  <conditionalFormatting sqref="I45 K45">
    <cfRule type="cellIs" dxfId="467" priority="485" operator="greaterThan">
      <formula>0</formula>
    </cfRule>
  </conditionalFormatting>
  <conditionalFormatting sqref="I47 K47">
    <cfRule type="cellIs" dxfId="466" priority="484" operator="greaterThan">
      <formula>0</formula>
    </cfRule>
  </conditionalFormatting>
  <conditionalFormatting sqref="J42">
    <cfRule type="cellIs" dxfId="465" priority="482" operator="equal">
      <formula>"X"</formula>
    </cfRule>
  </conditionalFormatting>
  <conditionalFormatting sqref="J42">
    <cfRule type="cellIs" dxfId="464" priority="483" operator="greaterThan">
      <formula>0</formula>
    </cfRule>
  </conditionalFormatting>
  <conditionalFormatting sqref="J42">
    <cfRule type="cellIs" dxfId="463" priority="481" operator="greaterThan">
      <formula>0</formula>
    </cfRule>
  </conditionalFormatting>
  <conditionalFormatting sqref="J44">
    <cfRule type="cellIs" dxfId="462" priority="479" operator="equal">
      <formula>"X"</formula>
    </cfRule>
  </conditionalFormatting>
  <conditionalFormatting sqref="J44">
    <cfRule type="cellIs" dxfId="461" priority="480" operator="greaterThan">
      <formula>0</formula>
    </cfRule>
  </conditionalFormatting>
  <conditionalFormatting sqref="J44">
    <cfRule type="cellIs" dxfId="460" priority="478" operator="greaterThan">
      <formula>0</formula>
    </cfRule>
  </conditionalFormatting>
  <conditionalFormatting sqref="J46">
    <cfRule type="cellIs" dxfId="459" priority="476" operator="equal">
      <formula>"X"</formula>
    </cfRule>
  </conditionalFormatting>
  <conditionalFormatting sqref="J46">
    <cfRule type="cellIs" dxfId="458" priority="477" operator="greaterThan">
      <formula>0</formula>
    </cfRule>
  </conditionalFormatting>
  <conditionalFormatting sqref="J46">
    <cfRule type="cellIs" dxfId="457" priority="475" operator="greaterThan">
      <formula>0</formula>
    </cfRule>
  </conditionalFormatting>
  <conditionalFormatting sqref="C24:E24 C26:E26 C28:E28 C30:E30 C32:E32 C34:E34 C36:E36 C38:E38 C40:E40 C42:E42 C44:E44 C46:E46">
    <cfRule type="cellIs" dxfId="456" priority="471" operator="greaterThan">
      <formula>0</formula>
    </cfRule>
  </conditionalFormatting>
  <conditionalFormatting sqref="I24:K24 I26:K26 I28:K28 I30:K30 I32:K32 I34:K34 I36:K36 I38:K38 I40:K40 I42:K42 I44:K44 I46:K46">
    <cfRule type="cellIs" dxfId="455" priority="470" operator="greaterThan">
      <formula>0</formula>
    </cfRule>
  </conditionalFormatting>
  <conditionalFormatting sqref="F23">
    <cfRule type="cellIs" dxfId="454" priority="469" operator="equal">
      <formula>"X"</formula>
    </cfRule>
  </conditionalFormatting>
  <conditionalFormatting sqref="H23">
    <cfRule type="cellIs" dxfId="453" priority="468" operator="equal">
      <formula>"X"</formula>
    </cfRule>
  </conditionalFormatting>
  <conditionalFormatting sqref="H48">
    <cfRule type="cellIs" dxfId="452" priority="466" operator="equal">
      <formula>"X"</formula>
    </cfRule>
  </conditionalFormatting>
  <conditionalFormatting sqref="F48 H48">
    <cfRule type="cellIs" dxfId="451" priority="467" operator="greaterThan">
      <formula>0</formula>
    </cfRule>
  </conditionalFormatting>
  <conditionalFormatting sqref="F48 H48">
    <cfRule type="cellIs" dxfId="450" priority="465" operator="greaterThan">
      <formula>0</formula>
    </cfRule>
  </conditionalFormatting>
  <conditionalFormatting sqref="G48">
    <cfRule type="cellIs" dxfId="449" priority="463" operator="equal">
      <formula>"X"</formula>
    </cfRule>
  </conditionalFormatting>
  <conditionalFormatting sqref="G48">
    <cfRule type="cellIs" dxfId="448" priority="464" operator="greaterThan">
      <formula>0</formula>
    </cfRule>
  </conditionalFormatting>
  <conditionalFormatting sqref="G48">
    <cfRule type="cellIs" dxfId="447" priority="462" operator="greaterThan">
      <formula>0</formula>
    </cfRule>
  </conditionalFormatting>
  <conditionalFormatting sqref="K48">
    <cfRule type="cellIs" dxfId="446" priority="460" operator="equal">
      <formula>"X"</formula>
    </cfRule>
  </conditionalFormatting>
  <conditionalFormatting sqref="I48 K48">
    <cfRule type="cellIs" dxfId="445" priority="461" operator="greaterThan">
      <formula>0</formula>
    </cfRule>
  </conditionalFormatting>
  <conditionalFormatting sqref="I48 K48">
    <cfRule type="cellIs" dxfId="444" priority="459" operator="greaterThan">
      <formula>0</formula>
    </cfRule>
  </conditionalFormatting>
  <conditionalFormatting sqref="J48">
    <cfRule type="cellIs" dxfId="443" priority="457" operator="equal">
      <formula>"X"</formula>
    </cfRule>
  </conditionalFormatting>
  <conditionalFormatting sqref="J48">
    <cfRule type="cellIs" dxfId="442" priority="458" operator="greaterThan">
      <formula>0</formula>
    </cfRule>
  </conditionalFormatting>
  <conditionalFormatting sqref="J48">
    <cfRule type="cellIs" dxfId="441" priority="456" operator="greaterThan">
      <formula>0</formula>
    </cfRule>
  </conditionalFormatting>
  <conditionalFormatting sqref="C48:E48">
    <cfRule type="cellIs" dxfId="440" priority="455" operator="greaterThan">
      <formula>0</formula>
    </cfRule>
  </conditionalFormatting>
  <conditionalFormatting sqref="I48:K48">
    <cfRule type="cellIs" dxfId="439" priority="454" operator="greaterThan">
      <formula>0</formula>
    </cfRule>
  </conditionalFormatting>
  <conditionalFormatting sqref="G103">
    <cfRule type="cellIs" dxfId="438" priority="381" operator="equal">
      <formula>"RESERVA"</formula>
    </cfRule>
  </conditionalFormatting>
  <conditionalFormatting sqref="D75 D76:E76">
    <cfRule type="cellIs" dxfId="437" priority="382" operator="equal">
      <formula>"X"</formula>
    </cfRule>
  </conditionalFormatting>
  <conditionalFormatting sqref="G75:G76">
    <cfRule type="cellIs" dxfId="436" priority="383" operator="equal">
      <formula>"x"</formula>
    </cfRule>
  </conditionalFormatting>
  <conditionalFormatting sqref="M77:N101">
    <cfRule type="cellIs" dxfId="435" priority="384" operator="greaterThanOrEqual">
      <formula>2</formula>
    </cfRule>
  </conditionalFormatting>
  <conditionalFormatting sqref="H75">
    <cfRule type="cellIs" dxfId="434" priority="385" stopIfTrue="1" operator="between">
      <formula>"100 A"</formula>
      <formula>"200 A"</formula>
    </cfRule>
  </conditionalFormatting>
  <conditionalFormatting sqref="H75">
    <cfRule type="cellIs" dxfId="433" priority="386" stopIfTrue="1" operator="between">
      <formula>"DTM-33 A"</formula>
      <formula>"DTM-80 A"</formula>
    </cfRule>
  </conditionalFormatting>
  <conditionalFormatting sqref="H75">
    <cfRule type="cellIs" dxfId="432" priority="387" operator="equal">
      <formula>"DTM-06A"</formula>
    </cfRule>
  </conditionalFormatting>
  <conditionalFormatting sqref="H75">
    <cfRule type="cellIs" dxfId="431" priority="388" operator="between">
      <formula>"DTM-51A"</formula>
      <formula>"DTM-70A"</formula>
    </cfRule>
  </conditionalFormatting>
  <conditionalFormatting sqref="H75">
    <cfRule type="cellIs" dxfId="430" priority="389" stopIfTrue="1" operator="between">
      <formula>"DTM-40A"</formula>
      <formula>"DTM-50A"</formula>
    </cfRule>
  </conditionalFormatting>
  <conditionalFormatting sqref="H75">
    <cfRule type="cellIs" dxfId="429" priority="390" stopIfTrue="1" operator="equal">
      <formula>"35A"</formula>
    </cfRule>
  </conditionalFormatting>
  <conditionalFormatting sqref="H75">
    <cfRule type="cellIs" dxfId="428" priority="391" operator="equal">
      <formula>"35A"</formula>
    </cfRule>
  </conditionalFormatting>
  <conditionalFormatting sqref="H75">
    <cfRule type="cellIs" dxfId="427" priority="392" operator="equal">
      <formula>"32A"</formula>
    </cfRule>
  </conditionalFormatting>
  <conditionalFormatting sqref="H75">
    <cfRule type="cellIs" dxfId="426" priority="393" operator="equal">
      <formula>"30A"</formula>
    </cfRule>
  </conditionalFormatting>
  <conditionalFormatting sqref="H75">
    <cfRule type="cellIs" dxfId="425" priority="394" operator="equal">
      <formula>"25A"</formula>
    </cfRule>
  </conditionalFormatting>
  <conditionalFormatting sqref="H75">
    <cfRule type="cellIs" dxfId="424" priority="395" operator="equal">
      <formula>"20A"</formula>
    </cfRule>
  </conditionalFormatting>
  <conditionalFormatting sqref="H75">
    <cfRule type="cellIs" dxfId="423" priority="396" operator="equal">
      <formula>"15A"</formula>
    </cfRule>
  </conditionalFormatting>
  <conditionalFormatting sqref="H75">
    <cfRule type="cellIs" dxfId="422" priority="397" operator="equal">
      <formula>"16A"</formula>
    </cfRule>
  </conditionalFormatting>
  <conditionalFormatting sqref="H75"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5">
    <cfRule type="cellIs" dxfId="421" priority="399" operator="equal">
      <formula>"10A"</formula>
    </cfRule>
  </conditionalFormatting>
  <conditionalFormatting sqref="H75">
    <cfRule type="cellIs" dxfId="420" priority="400" operator="equal">
      <formula>"6A"</formula>
    </cfRule>
  </conditionalFormatting>
  <conditionalFormatting sqref="J75:J76">
    <cfRule type="cellIs" dxfId="419" priority="401" operator="equal">
      <formula>"x"</formula>
    </cfRule>
  </conditionalFormatting>
  <conditionalFormatting sqref="K76">
    <cfRule type="cellIs" dxfId="418" priority="402" operator="equal">
      <formula>"X"</formula>
    </cfRule>
  </conditionalFormatting>
  <conditionalFormatting sqref="L75:N101 L103:N104 L106:N107 M105:N105">
    <cfRule type="cellIs" dxfId="417" priority="403" operator="equal">
      <formula>"RESERVA"</formula>
    </cfRule>
  </conditionalFormatting>
  <conditionalFormatting sqref="I75">
    <cfRule type="cellIs" dxfId="416" priority="404" stopIfTrue="1" operator="between">
      <formula>"100 A"</formula>
      <formula>"200 A"</formula>
    </cfRule>
  </conditionalFormatting>
  <conditionalFormatting sqref="I75">
    <cfRule type="cellIs" dxfId="415" priority="405" stopIfTrue="1" operator="between">
      <formula>"DTM-33 A"</formula>
      <formula>"DTM-80 A"</formula>
    </cfRule>
  </conditionalFormatting>
  <conditionalFormatting sqref="I75">
    <cfRule type="cellIs" dxfId="414" priority="406" operator="equal">
      <formula>"DTM-06A"</formula>
    </cfRule>
  </conditionalFormatting>
  <conditionalFormatting sqref="I75">
    <cfRule type="cellIs" dxfId="413" priority="407" operator="between">
      <formula>"DTM-51A"</formula>
      <formula>"DTM-70A"</formula>
    </cfRule>
  </conditionalFormatting>
  <conditionalFormatting sqref="I75">
    <cfRule type="cellIs" dxfId="412" priority="408" stopIfTrue="1" operator="between">
      <formula>"DTM-40A"</formula>
      <formula>"DTM-50A"</formula>
    </cfRule>
  </conditionalFormatting>
  <conditionalFormatting sqref="I75">
    <cfRule type="cellIs" dxfId="411" priority="409" stopIfTrue="1" operator="equal">
      <formula>"35A"</formula>
    </cfRule>
  </conditionalFormatting>
  <conditionalFormatting sqref="I75">
    <cfRule type="cellIs" dxfId="410" priority="410" operator="equal">
      <formula>"35A"</formula>
    </cfRule>
  </conditionalFormatting>
  <conditionalFormatting sqref="I75">
    <cfRule type="cellIs" dxfId="409" priority="411" operator="equal">
      <formula>"32A"</formula>
    </cfRule>
  </conditionalFormatting>
  <conditionalFormatting sqref="I75">
    <cfRule type="cellIs" dxfId="408" priority="412" operator="equal">
      <formula>"30A"</formula>
    </cfRule>
  </conditionalFormatting>
  <conditionalFormatting sqref="I75">
    <cfRule type="cellIs" dxfId="407" priority="413" operator="equal">
      <formula>"25A"</formula>
    </cfRule>
  </conditionalFormatting>
  <conditionalFormatting sqref="I75">
    <cfRule type="cellIs" dxfId="406" priority="414" operator="equal">
      <formula>"20A"</formula>
    </cfRule>
  </conditionalFormatting>
  <conditionalFormatting sqref="I75">
    <cfRule type="cellIs" dxfId="405" priority="415" operator="equal">
      <formula>"15A"</formula>
    </cfRule>
  </conditionalFormatting>
  <conditionalFormatting sqref="I75">
    <cfRule type="cellIs" dxfId="404" priority="416" operator="equal">
      <formula>"16A"</formula>
    </cfRule>
  </conditionalFormatting>
  <conditionalFormatting sqref="I75">
    <cfRule type="colorScale" priority="4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5">
    <cfRule type="cellIs" dxfId="403" priority="418" operator="equal">
      <formula>"10A"</formula>
    </cfRule>
  </conditionalFormatting>
  <conditionalFormatting sqref="I75">
    <cfRule type="cellIs" dxfId="402" priority="419" operator="equal">
      <formula>"6A"</formula>
    </cfRule>
  </conditionalFormatting>
  <conditionalFormatting sqref="K75">
    <cfRule type="cellIs" dxfId="401" priority="420" stopIfTrue="1" operator="between">
      <formula>"100 A"</formula>
      <formula>"200 A"</formula>
    </cfRule>
  </conditionalFormatting>
  <conditionalFormatting sqref="K75">
    <cfRule type="cellIs" dxfId="400" priority="421" stopIfTrue="1" operator="between">
      <formula>"DTM-33 A"</formula>
      <formula>"DTM-80 A"</formula>
    </cfRule>
  </conditionalFormatting>
  <conditionalFormatting sqref="K75">
    <cfRule type="cellIs" dxfId="399" priority="422" operator="equal">
      <formula>"DTM-06A"</formula>
    </cfRule>
  </conditionalFormatting>
  <conditionalFormatting sqref="K75">
    <cfRule type="cellIs" dxfId="398" priority="423" operator="between">
      <formula>"DTM-51A"</formula>
      <formula>"DTM-70A"</formula>
    </cfRule>
  </conditionalFormatting>
  <conditionalFormatting sqref="K75">
    <cfRule type="cellIs" dxfId="397" priority="424" stopIfTrue="1" operator="between">
      <formula>"DTM-40A"</formula>
      <formula>"DTM-50A"</formula>
    </cfRule>
  </conditionalFormatting>
  <conditionalFormatting sqref="K75">
    <cfRule type="cellIs" dxfId="396" priority="425" stopIfTrue="1" operator="equal">
      <formula>"35A"</formula>
    </cfRule>
  </conditionalFormatting>
  <conditionalFormatting sqref="K75">
    <cfRule type="cellIs" dxfId="395" priority="426" operator="equal">
      <formula>"35A"</formula>
    </cfRule>
  </conditionalFormatting>
  <conditionalFormatting sqref="K75">
    <cfRule type="cellIs" dxfId="394" priority="427" operator="equal">
      <formula>"32A"</formula>
    </cfRule>
  </conditionalFormatting>
  <conditionalFormatting sqref="K75">
    <cfRule type="cellIs" dxfId="393" priority="428" operator="equal">
      <formula>"30A"</formula>
    </cfRule>
  </conditionalFormatting>
  <conditionalFormatting sqref="K75">
    <cfRule type="cellIs" dxfId="392" priority="429" operator="equal">
      <formula>"25A"</formula>
    </cfRule>
  </conditionalFormatting>
  <conditionalFormatting sqref="K75">
    <cfRule type="cellIs" dxfId="391" priority="430" operator="equal">
      <formula>"20A"</formula>
    </cfRule>
  </conditionalFormatting>
  <conditionalFormatting sqref="K75">
    <cfRule type="cellIs" dxfId="390" priority="431" operator="equal">
      <formula>"15A"</formula>
    </cfRule>
  </conditionalFormatting>
  <conditionalFormatting sqref="K75">
    <cfRule type="cellIs" dxfId="389" priority="432" operator="equal">
      <formula>"16A"</formula>
    </cfRule>
  </conditionalFormatting>
  <conditionalFormatting sqref="K75">
    <cfRule type="colorScale" priority="4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5">
    <cfRule type="cellIs" dxfId="388" priority="434" operator="equal">
      <formula>"10A"</formula>
    </cfRule>
  </conditionalFormatting>
  <conditionalFormatting sqref="K75">
    <cfRule type="cellIs" dxfId="387" priority="435" operator="equal">
      <formula>"6A"</formula>
    </cfRule>
  </conditionalFormatting>
  <conditionalFormatting sqref="D103">
    <cfRule type="cellIs" dxfId="386" priority="436" operator="equal">
      <formula>"RESERVA"</formula>
    </cfRule>
  </conditionalFormatting>
  <conditionalFormatting sqref="J103">
    <cfRule type="cellIs" dxfId="385" priority="437" operator="equal">
      <formula>"RESERVA"</formula>
    </cfRule>
  </conditionalFormatting>
  <conditionalFormatting sqref="L75:L101">
    <cfRule type="cellIs" dxfId="384" priority="438" stopIfTrue="1" operator="equal">
      <formula>"10A"</formula>
    </cfRule>
  </conditionalFormatting>
  <conditionalFormatting sqref="L75:L101">
    <cfRule type="cellIs" dxfId="383" priority="439" stopIfTrue="1" operator="equal">
      <formula>"32A"</formula>
    </cfRule>
  </conditionalFormatting>
  <conditionalFormatting sqref="L75:L101">
    <cfRule type="cellIs" dxfId="382" priority="440" operator="equal">
      <formula>"DTM-06A"</formula>
    </cfRule>
  </conditionalFormatting>
  <conditionalFormatting sqref="L75:L101">
    <cfRule type="cellIs" dxfId="381" priority="441" operator="between">
      <formula>"DTM-51A"</formula>
      <formula>"DTM-70A"</formula>
    </cfRule>
  </conditionalFormatting>
  <conditionalFormatting sqref="L75:L101">
    <cfRule type="cellIs" dxfId="380" priority="442" stopIfTrue="1" operator="between">
      <formula>"DTM-40A"</formula>
      <formula>"DTM-50A"</formula>
    </cfRule>
  </conditionalFormatting>
  <conditionalFormatting sqref="L75:L101">
    <cfRule type="cellIs" dxfId="379" priority="443" stopIfTrue="1" operator="equal">
      <formula>"35A"</formula>
    </cfRule>
  </conditionalFormatting>
  <conditionalFormatting sqref="L75:L101">
    <cfRule type="cellIs" dxfId="378" priority="444" operator="equal">
      <formula>"35A"</formula>
    </cfRule>
  </conditionalFormatting>
  <conditionalFormatting sqref="L75:L101">
    <cfRule type="cellIs" dxfId="377" priority="445" operator="equal">
      <formula>"32A"</formula>
    </cfRule>
  </conditionalFormatting>
  <conditionalFormatting sqref="L75:L101">
    <cfRule type="cellIs" dxfId="376" priority="446" operator="equal">
      <formula>"30A"</formula>
    </cfRule>
  </conditionalFormatting>
  <conditionalFormatting sqref="L75:L101">
    <cfRule type="cellIs" dxfId="375" priority="447" operator="equal">
      <formula>"25A"</formula>
    </cfRule>
  </conditionalFormatting>
  <conditionalFormatting sqref="L75:L101">
    <cfRule type="cellIs" dxfId="374" priority="448" operator="equal">
      <formula>"20A"</formula>
    </cfRule>
  </conditionalFormatting>
  <conditionalFormatting sqref="L75:L101">
    <cfRule type="cellIs" dxfId="373" priority="449" operator="equal">
      <formula>"15A"</formula>
    </cfRule>
  </conditionalFormatting>
  <conditionalFormatting sqref="L75:L101">
    <cfRule type="cellIs" dxfId="372" priority="450" operator="equal">
      <formula>"16A"</formula>
    </cfRule>
  </conditionalFormatting>
  <conditionalFormatting sqref="L75:L101">
    <cfRule type="colorScale" priority="4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5:L101">
    <cfRule type="cellIs" dxfId="371" priority="452" operator="equal">
      <formula>"10A"</formula>
    </cfRule>
  </conditionalFormatting>
  <conditionalFormatting sqref="L75:L101">
    <cfRule type="cellIs" dxfId="370" priority="453" operator="equal">
      <formula>"6A"</formula>
    </cfRule>
  </conditionalFormatting>
  <conditionalFormatting sqref="C78 E78">
    <cfRule type="cellIs" dxfId="369" priority="380" operator="greaterThan">
      <formula>0</formula>
    </cfRule>
  </conditionalFormatting>
  <conditionalFormatting sqref="D78 D92 D96 D98 D100">
    <cfRule type="cellIs" dxfId="368" priority="379" operator="greaterThan">
      <formula>0</formula>
    </cfRule>
  </conditionalFormatting>
  <conditionalFormatting sqref="C94:E94">
    <cfRule type="cellIs" dxfId="367" priority="365" operator="greaterThan">
      <formula>0</formula>
    </cfRule>
  </conditionalFormatting>
  <conditionalFormatting sqref="C80 E80">
    <cfRule type="cellIs" dxfId="366" priority="378" operator="greaterThan">
      <formula>0</formula>
    </cfRule>
  </conditionalFormatting>
  <conditionalFormatting sqref="D80">
    <cfRule type="cellIs" dxfId="365" priority="377" operator="greaterThan">
      <formula>0</formula>
    </cfRule>
  </conditionalFormatting>
  <conditionalFormatting sqref="C82 E82">
    <cfRule type="cellIs" dxfId="364" priority="376" operator="greaterThan">
      <formula>0</formula>
    </cfRule>
  </conditionalFormatting>
  <conditionalFormatting sqref="D82">
    <cfRule type="cellIs" dxfId="363" priority="375" operator="greaterThan">
      <formula>0</formula>
    </cfRule>
  </conditionalFormatting>
  <conditionalFormatting sqref="C84 E84">
    <cfRule type="cellIs" dxfId="362" priority="374" operator="greaterThan">
      <formula>0</formula>
    </cfRule>
  </conditionalFormatting>
  <conditionalFormatting sqref="D84">
    <cfRule type="cellIs" dxfId="361" priority="373" operator="greaterThan">
      <formula>0</formula>
    </cfRule>
  </conditionalFormatting>
  <conditionalFormatting sqref="C86 E86">
    <cfRule type="cellIs" dxfId="360" priority="372" operator="greaterThan">
      <formula>0</formula>
    </cfRule>
  </conditionalFormatting>
  <conditionalFormatting sqref="D86">
    <cfRule type="cellIs" dxfId="359" priority="371" operator="greaterThan">
      <formula>0</formula>
    </cfRule>
  </conditionalFormatting>
  <conditionalFormatting sqref="C88 E88">
    <cfRule type="cellIs" dxfId="358" priority="370" operator="greaterThan">
      <formula>0</formula>
    </cfRule>
  </conditionalFormatting>
  <conditionalFormatting sqref="D88">
    <cfRule type="cellIs" dxfId="357" priority="369" operator="greaterThan">
      <formula>0</formula>
    </cfRule>
  </conditionalFormatting>
  <conditionalFormatting sqref="C90 E90">
    <cfRule type="cellIs" dxfId="356" priority="368" operator="greaterThan">
      <formula>0</formula>
    </cfRule>
  </conditionalFormatting>
  <conditionalFormatting sqref="D90">
    <cfRule type="cellIs" dxfId="355" priority="367" operator="greaterThan">
      <formula>0</formula>
    </cfRule>
  </conditionalFormatting>
  <conditionalFormatting sqref="C92 E92">
    <cfRule type="cellIs" dxfId="354" priority="366" operator="greaterThan">
      <formula>0</formula>
    </cfRule>
  </conditionalFormatting>
  <conditionalFormatting sqref="C96 E96">
    <cfRule type="cellIs" dxfId="353" priority="364" operator="greaterThan">
      <formula>0</formula>
    </cfRule>
  </conditionalFormatting>
  <conditionalFormatting sqref="C98 E98">
    <cfRule type="cellIs" dxfId="352" priority="363" operator="greaterThan">
      <formula>0</formula>
    </cfRule>
  </conditionalFormatting>
  <conditionalFormatting sqref="C100 E100">
    <cfRule type="cellIs" dxfId="351" priority="362" operator="greaterThan">
      <formula>0</formula>
    </cfRule>
  </conditionalFormatting>
  <conditionalFormatting sqref="G77:H77">
    <cfRule type="cellIs" dxfId="350" priority="360" operator="equal">
      <formula>"X"</formula>
    </cfRule>
  </conditionalFormatting>
  <conditionalFormatting sqref="F77:H77">
    <cfRule type="cellIs" dxfId="349" priority="361" operator="greaterThan">
      <formula>0</formula>
    </cfRule>
  </conditionalFormatting>
  <conditionalFormatting sqref="F77:H77">
    <cfRule type="cellIs" dxfId="348" priority="359" operator="greaterThan">
      <formula>0</formula>
    </cfRule>
  </conditionalFormatting>
  <conditionalFormatting sqref="F78 H78">
    <cfRule type="cellIs" dxfId="347" priority="358" operator="greaterThan">
      <formula>0</formula>
    </cfRule>
  </conditionalFormatting>
  <conditionalFormatting sqref="G78 G92 G96 G98 G100">
    <cfRule type="cellIs" dxfId="346" priority="357" operator="greaterThan">
      <formula>0</formula>
    </cfRule>
  </conditionalFormatting>
  <conditionalFormatting sqref="F79:H79">
    <cfRule type="cellIs" dxfId="345" priority="354" operator="greaterThan">
      <formula>0</formula>
    </cfRule>
  </conditionalFormatting>
  <conditionalFormatting sqref="F94:H94">
    <cfRule type="cellIs" dxfId="344" priority="319" operator="greaterThan">
      <formula>0</formula>
    </cfRule>
  </conditionalFormatting>
  <conditionalFormatting sqref="G79:H79">
    <cfRule type="cellIs" dxfId="343" priority="355" operator="equal">
      <formula>"X"</formula>
    </cfRule>
  </conditionalFormatting>
  <conditionalFormatting sqref="F79:H79">
    <cfRule type="cellIs" dxfId="342" priority="356" operator="greaterThan">
      <formula>0</formula>
    </cfRule>
  </conditionalFormatting>
  <conditionalFormatting sqref="H95 H97 H99 G93:H93">
    <cfRule type="cellIs" dxfId="341" priority="352" operator="equal">
      <formula>"X"</formula>
    </cfRule>
  </conditionalFormatting>
  <conditionalFormatting sqref="F95 H95 H97 F97 F99 H99 F93:H93">
    <cfRule type="cellIs" dxfId="340" priority="353" operator="greaterThan">
      <formula>0</formula>
    </cfRule>
  </conditionalFormatting>
  <conditionalFormatting sqref="F95 H95 H97 F97 F99 H99 F93:H93">
    <cfRule type="cellIs" dxfId="339" priority="351" operator="greaterThan">
      <formula>0</formula>
    </cfRule>
  </conditionalFormatting>
  <conditionalFormatting sqref="F80 H80">
    <cfRule type="cellIs" dxfId="338" priority="350" operator="greaterThan">
      <formula>0</formula>
    </cfRule>
  </conditionalFormatting>
  <conditionalFormatting sqref="G80">
    <cfRule type="cellIs" dxfId="337" priority="349" operator="greaterThan">
      <formula>0</formula>
    </cfRule>
  </conditionalFormatting>
  <conditionalFormatting sqref="G81:H81">
    <cfRule type="cellIs" dxfId="336" priority="347" operator="equal">
      <formula>"X"</formula>
    </cfRule>
  </conditionalFormatting>
  <conditionalFormatting sqref="F81:H81">
    <cfRule type="cellIs" dxfId="335" priority="348" operator="greaterThan">
      <formula>0</formula>
    </cfRule>
  </conditionalFormatting>
  <conditionalFormatting sqref="F81:H81">
    <cfRule type="cellIs" dxfId="334" priority="346" operator="greaterThan">
      <formula>0</formula>
    </cfRule>
  </conditionalFormatting>
  <conditionalFormatting sqref="F82 H82">
    <cfRule type="cellIs" dxfId="333" priority="345" operator="greaterThan">
      <formula>0</formula>
    </cfRule>
  </conditionalFormatting>
  <conditionalFormatting sqref="G82">
    <cfRule type="cellIs" dxfId="332" priority="344" operator="greaterThan">
      <formula>0</formula>
    </cfRule>
  </conditionalFormatting>
  <conditionalFormatting sqref="G83:H83">
    <cfRule type="cellIs" dxfId="331" priority="342" operator="equal">
      <formula>"X"</formula>
    </cfRule>
  </conditionalFormatting>
  <conditionalFormatting sqref="F83:H83">
    <cfRule type="cellIs" dxfId="330" priority="343" operator="greaterThan">
      <formula>0</formula>
    </cfRule>
  </conditionalFormatting>
  <conditionalFormatting sqref="F83:H83">
    <cfRule type="cellIs" dxfId="329" priority="341" operator="greaterThan">
      <formula>0</formula>
    </cfRule>
  </conditionalFormatting>
  <conditionalFormatting sqref="F84 H84">
    <cfRule type="cellIs" dxfId="328" priority="340" operator="greaterThan">
      <formula>0</formula>
    </cfRule>
  </conditionalFormatting>
  <conditionalFormatting sqref="G84">
    <cfRule type="cellIs" dxfId="327" priority="339" operator="greaterThan">
      <formula>0</formula>
    </cfRule>
  </conditionalFormatting>
  <conditionalFormatting sqref="G85:H85">
    <cfRule type="cellIs" dxfId="326" priority="337" operator="equal">
      <formula>"X"</formula>
    </cfRule>
  </conditionalFormatting>
  <conditionalFormatting sqref="F85:H85">
    <cfRule type="cellIs" dxfId="325" priority="338" operator="greaterThan">
      <formula>0</formula>
    </cfRule>
  </conditionalFormatting>
  <conditionalFormatting sqref="F85:H85">
    <cfRule type="cellIs" dxfId="324" priority="336" operator="greaterThan">
      <formula>0</formula>
    </cfRule>
  </conditionalFormatting>
  <conditionalFormatting sqref="F86 H86">
    <cfRule type="cellIs" dxfId="323" priority="335" operator="greaterThan">
      <formula>0</formula>
    </cfRule>
  </conditionalFormatting>
  <conditionalFormatting sqref="G86">
    <cfRule type="cellIs" dxfId="322" priority="334" operator="greaterThan">
      <formula>0</formula>
    </cfRule>
  </conditionalFormatting>
  <conditionalFormatting sqref="G87:H87">
    <cfRule type="cellIs" dxfId="321" priority="332" operator="equal">
      <formula>"X"</formula>
    </cfRule>
  </conditionalFormatting>
  <conditionalFormatting sqref="F87:H87">
    <cfRule type="cellIs" dxfId="320" priority="333" operator="greaterThan">
      <formula>0</formula>
    </cfRule>
  </conditionalFormatting>
  <conditionalFormatting sqref="F87:H87">
    <cfRule type="cellIs" dxfId="319" priority="331" operator="greaterThan">
      <formula>0</formula>
    </cfRule>
  </conditionalFormatting>
  <conditionalFormatting sqref="F88 H88">
    <cfRule type="cellIs" dxfId="318" priority="330" operator="greaterThan">
      <formula>0</formula>
    </cfRule>
  </conditionalFormatting>
  <conditionalFormatting sqref="G88">
    <cfRule type="cellIs" dxfId="317" priority="329" operator="greaterThan">
      <formula>0</formula>
    </cfRule>
  </conditionalFormatting>
  <conditionalFormatting sqref="G89:H89">
    <cfRule type="cellIs" dxfId="316" priority="327" operator="equal">
      <formula>"X"</formula>
    </cfRule>
  </conditionalFormatting>
  <conditionalFormatting sqref="F89:H89">
    <cfRule type="cellIs" dxfId="315" priority="328" operator="greaterThan">
      <formula>0</formula>
    </cfRule>
  </conditionalFormatting>
  <conditionalFormatting sqref="F89:H89">
    <cfRule type="cellIs" dxfId="314" priority="326" operator="greaterThan">
      <formula>0</formula>
    </cfRule>
  </conditionalFormatting>
  <conditionalFormatting sqref="F90 H90">
    <cfRule type="cellIs" dxfId="313" priority="325" operator="greaterThan">
      <formula>0</formula>
    </cfRule>
  </conditionalFormatting>
  <conditionalFormatting sqref="G90">
    <cfRule type="cellIs" dxfId="312" priority="324" operator="greaterThan">
      <formula>0</formula>
    </cfRule>
  </conditionalFormatting>
  <conditionalFormatting sqref="G91:H91">
    <cfRule type="cellIs" dxfId="311" priority="322" operator="equal">
      <formula>"X"</formula>
    </cfRule>
  </conditionalFormatting>
  <conditionalFormatting sqref="F91:H91">
    <cfRule type="cellIs" dxfId="310" priority="323" operator="greaterThan">
      <formula>0</formula>
    </cfRule>
  </conditionalFormatting>
  <conditionalFormatting sqref="F91:H91">
    <cfRule type="cellIs" dxfId="309" priority="321" operator="greaterThan">
      <formula>0</formula>
    </cfRule>
  </conditionalFormatting>
  <conditionalFormatting sqref="F92 H92">
    <cfRule type="cellIs" dxfId="308" priority="320" operator="greaterThan">
      <formula>0</formula>
    </cfRule>
  </conditionalFormatting>
  <conditionalFormatting sqref="F96 H96">
    <cfRule type="cellIs" dxfId="307" priority="318" operator="greaterThan">
      <formula>0</formula>
    </cfRule>
  </conditionalFormatting>
  <conditionalFormatting sqref="F98 H98">
    <cfRule type="cellIs" dxfId="306" priority="317" operator="greaterThan">
      <formula>0</formula>
    </cfRule>
  </conditionalFormatting>
  <conditionalFormatting sqref="F100 H100">
    <cfRule type="cellIs" dxfId="305" priority="316" operator="greaterThan">
      <formula>0</formula>
    </cfRule>
  </conditionalFormatting>
  <conditionalFormatting sqref="G95">
    <cfRule type="cellIs" dxfId="304" priority="314" operator="equal">
      <formula>"X"</formula>
    </cfRule>
  </conditionalFormatting>
  <conditionalFormatting sqref="G95">
    <cfRule type="cellIs" dxfId="303" priority="315" operator="greaterThan">
      <formula>0</formula>
    </cfRule>
  </conditionalFormatting>
  <conditionalFormatting sqref="G95">
    <cfRule type="cellIs" dxfId="302" priority="313" operator="greaterThan">
      <formula>0</formula>
    </cfRule>
  </conditionalFormatting>
  <conditionalFormatting sqref="G97">
    <cfRule type="cellIs" dxfId="301" priority="311" operator="equal">
      <formula>"X"</formula>
    </cfRule>
  </conditionalFormatting>
  <conditionalFormatting sqref="G97">
    <cfRule type="cellIs" dxfId="300" priority="312" operator="greaterThan">
      <formula>0</formula>
    </cfRule>
  </conditionalFormatting>
  <conditionalFormatting sqref="G97">
    <cfRule type="cellIs" dxfId="299" priority="310" operator="greaterThan">
      <formula>0</formula>
    </cfRule>
  </conditionalFormatting>
  <conditionalFormatting sqref="G99">
    <cfRule type="cellIs" dxfId="298" priority="308" operator="equal">
      <formula>"X"</formula>
    </cfRule>
  </conditionalFormatting>
  <conditionalFormatting sqref="G99">
    <cfRule type="cellIs" dxfId="297" priority="309" operator="greaterThan">
      <formula>0</formula>
    </cfRule>
  </conditionalFormatting>
  <conditionalFormatting sqref="G99">
    <cfRule type="cellIs" dxfId="296" priority="307" operator="greaterThan">
      <formula>0</formula>
    </cfRule>
  </conditionalFormatting>
  <conditionalFormatting sqref="J77:K77">
    <cfRule type="cellIs" dxfId="295" priority="305" operator="equal">
      <formula>"X"</formula>
    </cfRule>
  </conditionalFormatting>
  <conditionalFormatting sqref="I77:K77">
    <cfRule type="cellIs" dxfId="294" priority="306" operator="greaterThan">
      <formula>0</formula>
    </cfRule>
  </conditionalFormatting>
  <conditionalFormatting sqref="I77:K77">
    <cfRule type="cellIs" dxfId="293" priority="304" operator="greaterThan">
      <formula>0</formula>
    </cfRule>
  </conditionalFormatting>
  <conditionalFormatting sqref="I78 K78">
    <cfRule type="cellIs" dxfId="292" priority="303" operator="greaterThan">
      <formula>0</formula>
    </cfRule>
  </conditionalFormatting>
  <conditionalFormatting sqref="J78 J92 J96 J98 J100">
    <cfRule type="cellIs" dxfId="291" priority="302" operator="greaterThan">
      <formula>0</formula>
    </cfRule>
  </conditionalFormatting>
  <conditionalFormatting sqref="I79:K79">
    <cfRule type="cellIs" dxfId="290" priority="299" operator="greaterThan">
      <formula>0</formula>
    </cfRule>
  </conditionalFormatting>
  <conditionalFormatting sqref="I94:K94">
    <cfRule type="cellIs" dxfId="289" priority="264" operator="greaterThan">
      <formula>0</formula>
    </cfRule>
  </conditionalFormatting>
  <conditionalFormatting sqref="J79:K79">
    <cfRule type="cellIs" dxfId="288" priority="300" operator="equal">
      <formula>"X"</formula>
    </cfRule>
  </conditionalFormatting>
  <conditionalFormatting sqref="I79:K79">
    <cfRule type="cellIs" dxfId="287" priority="301" operator="greaterThan">
      <formula>0</formula>
    </cfRule>
  </conditionalFormatting>
  <conditionalFormatting sqref="I80 K80">
    <cfRule type="cellIs" dxfId="286" priority="295" operator="greaterThan">
      <formula>0</formula>
    </cfRule>
  </conditionalFormatting>
  <conditionalFormatting sqref="J80">
    <cfRule type="cellIs" dxfId="285" priority="294" operator="greaterThan">
      <formula>0</formula>
    </cfRule>
  </conditionalFormatting>
  <conditionalFormatting sqref="J81:K81">
    <cfRule type="cellIs" dxfId="284" priority="292" operator="equal">
      <formula>"X"</formula>
    </cfRule>
  </conditionalFormatting>
  <conditionalFormatting sqref="I81:K81">
    <cfRule type="cellIs" dxfId="283" priority="293" operator="greaterThan">
      <formula>0</formula>
    </cfRule>
  </conditionalFormatting>
  <conditionalFormatting sqref="I81:K81">
    <cfRule type="cellIs" dxfId="282" priority="291" operator="greaterThan">
      <formula>0</formula>
    </cfRule>
  </conditionalFormatting>
  <conditionalFormatting sqref="I82 K82">
    <cfRule type="cellIs" dxfId="281" priority="290" operator="greaterThan">
      <formula>0</formula>
    </cfRule>
  </conditionalFormatting>
  <conditionalFormatting sqref="J82">
    <cfRule type="cellIs" dxfId="280" priority="289" operator="greaterThan">
      <formula>0</formula>
    </cfRule>
  </conditionalFormatting>
  <conditionalFormatting sqref="J83:K83">
    <cfRule type="cellIs" dxfId="279" priority="287" operator="equal">
      <formula>"X"</formula>
    </cfRule>
  </conditionalFormatting>
  <conditionalFormatting sqref="I83:K83">
    <cfRule type="cellIs" dxfId="278" priority="288" operator="greaterThan">
      <formula>0</formula>
    </cfRule>
  </conditionalFormatting>
  <conditionalFormatting sqref="I83:K83">
    <cfRule type="cellIs" dxfId="277" priority="286" operator="greaterThan">
      <formula>0</formula>
    </cfRule>
  </conditionalFormatting>
  <conditionalFormatting sqref="I84 K84">
    <cfRule type="cellIs" dxfId="276" priority="285" operator="greaterThan">
      <formula>0</formula>
    </cfRule>
  </conditionalFormatting>
  <conditionalFormatting sqref="J84">
    <cfRule type="cellIs" dxfId="275" priority="284" operator="greaterThan">
      <formula>0</formula>
    </cfRule>
  </conditionalFormatting>
  <conditionalFormatting sqref="J85:K85">
    <cfRule type="cellIs" dxfId="274" priority="282" operator="equal">
      <formula>"X"</formula>
    </cfRule>
  </conditionalFormatting>
  <conditionalFormatting sqref="I85:K85">
    <cfRule type="cellIs" dxfId="273" priority="283" operator="greaterThan">
      <formula>0</formula>
    </cfRule>
  </conditionalFormatting>
  <conditionalFormatting sqref="I85:K85">
    <cfRule type="cellIs" dxfId="272" priority="281" operator="greaterThan">
      <formula>0</formula>
    </cfRule>
  </conditionalFormatting>
  <conditionalFormatting sqref="I86 K86">
    <cfRule type="cellIs" dxfId="271" priority="280" operator="greaterThan">
      <formula>0</formula>
    </cfRule>
  </conditionalFormatting>
  <conditionalFormatting sqref="J86">
    <cfRule type="cellIs" dxfId="270" priority="279" operator="greaterThan">
      <formula>0</formula>
    </cfRule>
  </conditionalFormatting>
  <conditionalFormatting sqref="J87:K87">
    <cfRule type="cellIs" dxfId="269" priority="277" operator="equal">
      <formula>"X"</formula>
    </cfRule>
  </conditionalFormatting>
  <conditionalFormatting sqref="I87:K87">
    <cfRule type="cellIs" dxfId="268" priority="278" operator="greaterThan">
      <formula>0</formula>
    </cfRule>
  </conditionalFormatting>
  <conditionalFormatting sqref="I87:K87">
    <cfRule type="cellIs" dxfId="267" priority="276" operator="greaterThan">
      <formula>0</formula>
    </cfRule>
  </conditionalFormatting>
  <conditionalFormatting sqref="I88 K88">
    <cfRule type="cellIs" dxfId="266" priority="275" operator="greaterThan">
      <formula>0</formula>
    </cfRule>
  </conditionalFormatting>
  <conditionalFormatting sqref="J88">
    <cfRule type="cellIs" dxfId="265" priority="274" operator="greaterThan">
      <formula>0</formula>
    </cfRule>
  </conditionalFormatting>
  <conditionalFormatting sqref="J89:K89">
    <cfRule type="cellIs" dxfId="264" priority="272" operator="equal">
      <formula>"X"</formula>
    </cfRule>
  </conditionalFormatting>
  <conditionalFormatting sqref="I89:K89">
    <cfRule type="cellIs" dxfId="263" priority="273" operator="greaterThan">
      <formula>0</formula>
    </cfRule>
  </conditionalFormatting>
  <conditionalFormatting sqref="I89:K89">
    <cfRule type="cellIs" dxfId="262" priority="271" operator="greaterThan">
      <formula>0</formula>
    </cfRule>
  </conditionalFormatting>
  <conditionalFormatting sqref="I90 K90">
    <cfRule type="cellIs" dxfId="261" priority="270" operator="greaterThan">
      <formula>0</formula>
    </cfRule>
  </conditionalFormatting>
  <conditionalFormatting sqref="J90">
    <cfRule type="cellIs" dxfId="260" priority="269" operator="greaterThan">
      <formula>0</formula>
    </cfRule>
  </conditionalFormatting>
  <conditionalFormatting sqref="J91:K91">
    <cfRule type="cellIs" dxfId="259" priority="267" operator="equal">
      <formula>"X"</formula>
    </cfRule>
  </conditionalFormatting>
  <conditionalFormatting sqref="I91:K91">
    <cfRule type="cellIs" dxfId="258" priority="268" operator="greaterThan">
      <formula>0</formula>
    </cfRule>
  </conditionalFormatting>
  <conditionalFormatting sqref="I91:K91">
    <cfRule type="cellIs" dxfId="257" priority="266" operator="greaterThan">
      <formula>0</formula>
    </cfRule>
  </conditionalFormatting>
  <conditionalFormatting sqref="I92 K92">
    <cfRule type="cellIs" dxfId="256" priority="265" operator="greaterThan">
      <formula>0</formula>
    </cfRule>
  </conditionalFormatting>
  <conditionalFormatting sqref="I96 K96">
    <cfRule type="cellIs" dxfId="255" priority="263" operator="greaterThan">
      <formula>0</formula>
    </cfRule>
  </conditionalFormatting>
  <conditionalFormatting sqref="I98 K98">
    <cfRule type="cellIs" dxfId="254" priority="262" operator="greaterThan">
      <formula>0</formula>
    </cfRule>
  </conditionalFormatting>
  <conditionalFormatting sqref="I100 K100">
    <cfRule type="cellIs" dxfId="253" priority="261" operator="greaterThan">
      <formula>0</formula>
    </cfRule>
  </conditionalFormatting>
  <conditionalFormatting sqref="J95">
    <cfRule type="cellIs" dxfId="252" priority="259" operator="equal">
      <formula>"X"</formula>
    </cfRule>
  </conditionalFormatting>
  <conditionalFormatting sqref="J95">
    <cfRule type="cellIs" dxfId="251" priority="260" operator="greaterThan">
      <formula>0</formula>
    </cfRule>
  </conditionalFormatting>
  <conditionalFormatting sqref="J95">
    <cfRule type="cellIs" dxfId="250" priority="258" operator="greaterThan">
      <formula>0</formula>
    </cfRule>
  </conditionalFormatting>
  <conditionalFormatting sqref="J97">
    <cfRule type="cellIs" dxfId="249" priority="256" operator="equal">
      <formula>"X"</formula>
    </cfRule>
  </conditionalFormatting>
  <conditionalFormatting sqref="J97">
    <cfRule type="cellIs" dxfId="248" priority="257" operator="greaterThan">
      <formula>0</formula>
    </cfRule>
  </conditionalFormatting>
  <conditionalFormatting sqref="J97">
    <cfRule type="cellIs" dxfId="247" priority="255" operator="greaterThan">
      <formula>0</formula>
    </cfRule>
  </conditionalFormatting>
  <conditionalFormatting sqref="J99">
    <cfRule type="cellIs" dxfId="246" priority="253" operator="equal">
      <formula>"X"</formula>
    </cfRule>
  </conditionalFormatting>
  <conditionalFormatting sqref="J99">
    <cfRule type="cellIs" dxfId="245" priority="254" operator="greaterThan">
      <formula>0</formula>
    </cfRule>
  </conditionalFormatting>
  <conditionalFormatting sqref="J99">
    <cfRule type="cellIs" dxfId="244" priority="252" operator="greaterThan">
      <formula>0</formula>
    </cfRule>
  </conditionalFormatting>
  <conditionalFormatting sqref="C77:E77 C79:E79 C81:E81 C83:E83 C85:E85 C87:E87 C89:E89 C91:E91 C93:E93 C95:E95 C97:E97 C99:E99">
    <cfRule type="cellIs" dxfId="243" priority="251" operator="greaterThan">
      <formula>0</formula>
    </cfRule>
  </conditionalFormatting>
  <conditionalFormatting sqref="I77:K77 I79:K79 I81:K81 I83:K83 I85:K85 I87:K87 I89:K89 I91:K91 I93:K93 I95:K95 I97:K97 I99:K99">
    <cfRule type="cellIs" dxfId="242" priority="250" operator="greaterThan">
      <formula>0</formula>
    </cfRule>
  </conditionalFormatting>
  <conditionalFormatting sqref="F76">
    <cfRule type="cellIs" dxfId="241" priority="249" operator="equal">
      <formula>"X"</formula>
    </cfRule>
  </conditionalFormatting>
  <conditionalFormatting sqref="H76">
    <cfRule type="cellIs" dxfId="240" priority="248" operator="equal">
      <formula>"X"</formula>
    </cfRule>
  </conditionalFormatting>
  <conditionalFormatting sqref="H101">
    <cfRule type="cellIs" dxfId="239" priority="246" operator="equal">
      <formula>"X"</formula>
    </cfRule>
  </conditionalFormatting>
  <conditionalFormatting sqref="F101 H101">
    <cfRule type="cellIs" dxfId="238" priority="247" operator="greaterThan">
      <formula>0</formula>
    </cfRule>
  </conditionalFormatting>
  <conditionalFormatting sqref="F101 H101">
    <cfRule type="cellIs" dxfId="237" priority="245" operator="greaterThan">
      <formula>0</formula>
    </cfRule>
  </conditionalFormatting>
  <conditionalFormatting sqref="G101">
    <cfRule type="cellIs" dxfId="236" priority="243" operator="equal">
      <formula>"X"</formula>
    </cfRule>
  </conditionalFormatting>
  <conditionalFormatting sqref="G101">
    <cfRule type="cellIs" dxfId="235" priority="244" operator="greaterThan">
      <formula>0</formula>
    </cfRule>
  </conditionalFormatting>
  <conditionalFormatting sqref="G101">
    <cfRule type="cellIs" dxfId="234" priority="242" operator="greaterThan">
      <formula>0</formula>
    </cfRule>
  </conditionalFormatting>
  <conditionalFormatting sqref="K101">
    <cfRule type="cellIs" dxfId="233" priority="240" operator="equal">
      <formula>"X"</formula>
    </cfRule>
  </conditionalFormatting>
  <conditionalFormatting sqref="I101 K101">
    <cfRule type="cellIs" dxfId="232" priority="241" operator="greaterThan">
      <formula>0</formula>
    </cfRule>
  </conditionalFormatting>
  <conditionalFormatting sqref="I101 K101">
    <cfRule type="cellIs" dxfId="231" priority="239" operator="greaterThan">
      <formula>0</formula>
    </cfRule>
  </conditionalFormatting>
  <conditionalFormatting sqref="J101">
    <cfRule type="cellIs" dxfId="230" priority="237" operator="equal">
      <formula>"X"</formula>
    </cfRule>
  </conditionalFormatting>
  <conditionalFormatting sqref="J101">
    <cfRule type="cellIs" dxfId="229" priority="238" operator="greaterThan">
      <formula>0</formula>
    </cfRule>
  </conditionalFormatting>
  <conditionalFormatting sqref="J101">
    <cfRule type="cellIs" dxfId="228" priority="236" operator="greaterThan">
      <formula>0</formula>
    </cfRule>
  </conditionalFormatting>
  <conditionalFormatting sqref="C101:E101">
    <cfRule type="cellIs" dxfId="227" priority="235" operator="greaterThan">
      <formula>0</formula>
    </cfRule>
  </conditionalFormatting>
  <conditionalFormatting sqref="I101:K101">
    <cfRule type="cellIs" dxfId="226" priority="234" operator="greaterThan">
      <formula>0</formula>
    </cfRule>
  </conditionalFormatting>
  <conditionalFormatting sqref="D213">
    <cfRule type="cellIs" dxfId="225" priority="233" operator="equal">
      <formula>"RESERVA"</formula>
    </cfRule>
  </conditionalFormatting>
  <conditionalFormatting sqref="K198 K200 K202 J196:K196">
    <cfRule type="cellIs" dxfId="224" priority="76" operator="equal">
      <formula>"X"</formula>
    </cfRule>
  </conditionalFormatting>
  <conditionalFormatting sqref="I198 K198 K200 I200 I202 I196:K196 K202">
    <cfRule type="cellIs" dxfId="223" priority="77" operator="greaterThan">
      <formula>0</formula>
    </cfRule>
  </conditionalFormatting>
  <conditionalFormatting sqref="I198 K198 K200 I200 I202 I196:K196 K202">
    <cfRule type="cellIs" dxfId="222" priority="75" operator="greaterThan">
      <formula>0</formula>
    </cfRule>
  </conditionalFormatting>
  <conditionalFormatting sqref="G206">
    <cfRule type="cellIs" dxfId="221" priority="160" operator="equal">
      <formula>"RESERVA"</formula>
    </cfRule>
  </conditionalFormatting>
  <conditionalFormatting sqref="D178 D179:E179">
    <cfRule type="cellIs" dxfId="220" priority="161" operator="equal">
      <formula>"X"</formula>
    </cfRule>
  </conditionalFormatting>
  <conditionalFormatting sqref="G178:G179">
    <cfRule type="cellIs" dxfId="219" priority="162" operator="equal">
      <formula>"x"</formula>
    </cfRule>
  </conditionalFormatting>
  <conditionalFormatting sqref="M180:M204">
    <cfRule type="cellIs" dxfId="218" priority="163" operator="greaterThanOrEqual">
      <formula>2</formula>
    </cfRule>
  </conditionalFormatting>
  <conditionalFormatting sqref="H178">
    <cfRule type="cellIs" dxfId="217" priority="164" stopIfTrue="1" operator="between">
      <formula>"100 A"</formula>
      <formula>"200 A"</formula>
    </cfRule>
  </conditionalFormatting>
  <conditionalFormatting sqref="H178">
    <cfRule type="cellIs" dxfId="216" priority="165" stopIfTrue="1" operator="between">
      <formula>"DTM-33 A"</formula>
      <formula>"DTM-80 A"</formula>
    </cfRule>
  </conditionalFormatting>
  <conditionalFormatting sqref="H178">
    <cfRule type="cellIs" dxfId="215" priority="166" operator="equal">
      <formula>"DTM-06A"</formula>
    </cfRule>
  </conditionalFormatting>
  <conditionalFormatting sqref="H178">
    <cfRule type="cellIs" dxfId="214" priority="167" operator="between">
      <formula>"DTM-51A"</formula>
      <formula>"DTM-70A"</formula>
    </cfRule>
  </conditionalFormatting>
  <conditionalFormatting sqref="H178">
    <cfRule type="cellIs" dxfId="213" priority="168" stopIfTrue="1" operator="between">
      <formula>"DTM-40A"</formula>
      <formula>"DTM-50A"</formula>
    </cfRule>
  </conditionalFormatting>
  <conditionalFormatting sqref="H178">
    <cfRule type="cellIs" dxfId="212" priority="169" stopIfTrue="1" operator="equal">
      <formula>"35A"</formula>
    </cfRule>
  </conditionalFormatting>
  <conditionalFormatting sqref="H178">
    <cfRule type="cellIs" dxfId="211" priority="170" operator="equal">
      <formula>"35A"</formula>
    </cfRule>
  </conditionalFormatting>
  <conditionalFormatting sqref="H178">
    <cfRule type="cellIs" dxfId="210" priority="171" operator="equal">
      <formula>"32A"</formula>
    </cfRule>
  </conditionalFormatting>
  <conditionalFormatting sqref="H178">
    <cfRule type="cellIs" dxfId="209" priority="172" operator="equal">
      <formula>"30A"</formula>
    </cfRule>
  </conditionalFormatting>
  <conditionalFormatting sqref="H178">
    <cfRule type="cellIs" dxfId="208" priority="173" operator="equal">
      <formula>"25A"</formula>
    </cfRule>
  </conditionalFormatting>
  <conditionalFormatting sqref="H178">
    <cfRule type="cellIs" dxfId="207" priority="174" operator="equal">
      <formula>"20A"</formula>
    </cfRule>
  </conditionalFormatting>
  <conditionalFormatting sqref="H178">
    <cfRule type="cellIs" dxfId="206" priority="175" operator="equal">
      <formula>"15A"</formula>
    </cfRule>
  </conditionalFormatting>
  <conditionalFormatting sqref="H178">
    <cfRule type="cellIs" dxfId="205" priority="176" operator="equal">
      <formula>"16A"</formula>
    </cfRule>
  </conditionalFormatting>
  <conditionalFormatting sqref="H178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8">
    <cfRule type="cellIs" dxfId="204" priority="178" operator="equal">
      <formula>"10A"</formula>
    </cfRule>
  </conditionalFormatting>
  <conditionalFormatting sqref="H178">
    <cfRule type="cellIs" dxfId="203" priority="179" operator="equal">
      <formula>"6A"</formula>
    </cfRule>
  </conditionalFormatting>
  <conditionalFormatting sqref="J178:J179">
    <cfRule type="cellIs" dxfId="202" priority="180" operator="equal">
      <formula>"x"</formula>
    </cfRule>
  </conditionalFormatting>
  <conditionalFormatting sqref="K179">
    <cfRule type="cellIs" dxfId="201" priority="181" operator="equal">
      <formula>"X"</formula>
    </cfRule>
  </conditionalFormatting>
  <conditionalFormatting sqref="L178:M204 L206:M210">
    <cfRule type="cellIs" dxfId="200" priority="182" operator="equal">
      <formula>"RESERVA"</formula>
    </cfRule>
  </conditionalFormatting>
  <conditionalFormatting sqref="I178">
    <cfRule type="cellIs" dxfId="199" priority="183" stopIfTrue="1" operator="between">
      <formula>"100 A"</formula>
      <formula>"200 A"</formula>
    </cfRule>
  </conditionalFormatting>
  <conditionalFormatting sqref="I178">
    <cfRule type="cellIs" dxfId="198" priority="184" stopIfTrue="1" operator="between">
      <formula>"DTM-33 A"</formula>
      <formula>"DTM-80 A"</formula>
    </cfRule>
  </conditionalFormatting>
  <conditionalFormatting sqref="I178">
    <cfRule type="cellIs" dxfId="197" priority="185" operator="equal">
      <formula>"DTM-06A"</formula>
    </cfRule>
  </conditionalFormatting>
  <conditionalFormatting sqref="I178">
    <cfRule type="cellIs" dxfId="196" priority="186" operator="between">
      <formula>"DTM-51A"</formula>
      <formula>"DTM-70A"</formula>
    </cfRule>
  </conditionalFormatting>
  <conditionalFormatting sqref="I178">
    <cfRule type="cellIs" dxfId="195" priority="187" stopIfTrue="1" operator="between">
      <formula>"DTM-40A"</formula>
      <formula>"DTM-50A"</formula>
    </cfRule>
  </conditionalFormatting>
  <conditionalFormatting sqref="I178">
    <cfRule type="cellIs" dxfId="194" priority="188" stopIfTrue="1" operator="equal">
      <formula>"35A"</formula>
    </cfRule>
  </conditionalFormatting>
  <conditionalFormatting sqref="I178">
    <cfRule type="cellIs" dxfId="193" priority="189" operator="equal">
      <formula>"35A"</formula>
    </cfRule>
  </conditionalFormatting>
  <conditionalFormatting sqref="I178">
    <cfRule type="cellIs" dxfId="192" priority="190" operator="equal">
      <formula>"32A"</formula>
    </cfRule>
  </conditionalFormatting>
  <conditionalFormatting sqref="I178">
    <cfRule type="cellIs" dxfId="191" priority="191" operator="equal">
      <formula>"30A"</formula>
    </cfRule>
  </conditionalFormatting>
  <conditionalFormatting sqref="I178">
    <cfRule type="cellIs" dxfId="190" priority="192" operator="equal">
      <formula>"25A"</formula>
    </cfRule>
  </conditionalFormatting>
  <conditionalFormatting sqref="I178">
    <cfRule type="cellIs" dxfId="189" priority="193" operator="equal">
      <formula>"20A"</formula>
    </cfRule>
  </conditionalFormatting>
  <conditionalFormatting sqref="I178">
    <cfRule type="cellIs" dxfId="188" priority="194" operator="equal">
      <formula>"15A"</formula>
    </cfRule>
  </conditionalFormatting>
  <conditionalFormatting sqref="I178">
    <cfRule type="cellIs" dxfId="187" priority="195" operator="equal">
      <formula>"16A"</formula>
    </cfRule>
  </conditionalFormatting>
  <conditionalFormatting sqref="I178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78">
    <cfRule type="cellIs" dxfId="186" priority="197" operator="equal">
      <formula>"10A"</formula>
    </cfRule>
  </conditionalFormatting>
  <conditionalFormatting sqref="I178">
    <cfRule type="cellIs" dxfId="185" priority="198" operator="equal">
      <formula>"6A"</formula>
    </cfRule>
  </conditionalFormatting>
  <conditionalFormatting sqref="K178">
    <cfRule type="cellIs" dxfId="184" priority="199" stopIfTrue="1" operator="between">
      <formula>"100 A"</formula>
      <formula>"200 A"</formula>
    </cfRule>
  </conditionalFormatting>
  <conditionalFormatting sqref="K178">
    <cfRule type="cellIs" dxfId="183" priority="200" stopIfTrue="1" operator="between">
      <formula>"DTM-33 A"</formula>
      <formula>"DTM-80 A"</formula>
    </cfRule>
  </conditionalFormatting>
  <conditionalFormatting sqref="K178">
    <cfRule type="cellIs" dxfId="182" priority="201" operator="equal">
      <formula>"DTM-06A"</formula>
    </cfRule>
  </conditionalFormatting>
  <conditionalFormatting sqref="K178">
    <cfRule type="cellIs" dxfId="181" priority="202" operator="between">
      <formula>"DTM-51A"</formula>
      <formula>"DTM-70A"</formula>
    </cfRule>
  </conditionalFormatting>
  <conditionalFormatting sqref="K178">
    <cfRule type="cellIs" dxfId="180" priority="203" stopIfTrue="1" operator="between">
      <formula>"DTM-40A"</formula>
      <formula>"DTM-50A"</formula>
    </cfRule>
  </conditionalFormatting>
  <conditionalFormatting sqref="K178">
    <cfRule type="cellIs" dxfId="179" priority="204" stopIfTrue="1" operator="equal">
      <formula>"35A"</formula>
    </cfRule>
  </conditionalFormatting>
  <conditionalFormatting sqref="K178">
    <cfRule type="cellIs" dxfId="178" priority="205" operator="equal">
      <formula>"35A"</formula>
    </cfRule>
  </conditionalFormatting>
  <conditionalFormatting sqref="K178">
    <cfRule type="cellIs" dxfId="177" priority="206" operator="equal">
      <formula>"32A"</formula>
    </cfRule>
  </conditionalFormatting>
  <conditionalFormatting sqref="K178">
    <cfRule type="cellIs" dxfId="176" priority="207" operator="equal">
      <formula>"30A"</formula>
    </cfRule>
  </conditionalFormatting>
  <conditionalFormatting sqref="K178">
    <cfRule type="cellIs" dxfId="175" priority="208" operator="equal">
      <formula>"25A"</formula>
    </cfRule>
  </conditionalFormatting>
  <conditionalFormatting sqref="K178">
    <cfRule type="cellIs" dxfId="174" priority="209" operator="equal">
      <formula>"20A"</formula>
    </cfRule>
  </conditionalFormatting>
  <conditionalFormatting sqref="K178">
    <cfRule type="cellIs" dxfId="173" priority="210" operator="equal">
      <formula>"15A"</formula>
    </cfRule>
  </conditionalFormatting>
  <conditionalFormatting sqref="K178">
    <cfRule type="cellIs" dxfId="172" priority="211" operator="equal">
      <formula>"16A"</formula>
    </cfRule>
  </conditionalFormatting>
  <conditionalFormatting sqref="K178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8">
    <cfRule type="cellIs" dxfId="171" priority="213" operator="equal">
      <formula>"10A"</formula>
    </cfRule>
  </conditionalFormatting>
  <conditionalFormatting sqref="K178">
    <cfRule type="cellIs" dxfId="170" priority="214" operator="equal">
      <formula>"6A"</formula>
    </cfRule>
  </conditionalFormatting>
  <conditionalFormatting sqref="D206">
    <cfRule type="cellIs" dxfId="169" priority="215" operator="equal">
      <formula>"RESERVA"</formula>
    </cfRule>
  </conditionalFormatting>
  <conditionalFormatting sqref="J206">
    <cfRule type="cellIs" dxfId="168" priority="216" operator="equal">
      <formula>"RESERVA"</formula>
    </cfRule>
  </conditionalFormatting>
  <conditionalFormatting sqref="L178:L204">
    <cfRule type="cellIs" dxfId="167" priority="217" stopIfTrue="1" operator="equal">
      <formula>"10A"</formula>
    </cfRule>
  </conditionalFormatting>
  <conditionalFormatting sqref="L178:L204">
    <cfRule type="cellIs" dxfId="166" priority="218" stopIfTrue="1" operator="equal">
      <formula>"32A"</formula>
    </cfRule>
  </conditionalFormatting>
  <conditionalFormatting sqref="L178:L204">
    <cfRule type="cellIs" dxfId="165" priority="219" operator="equal">
      <formula>"DTM-06A"</formula>
    </cfRule>
  </conditionalFormatting>
  <conditionalFormatting sqref="L178:L204">
    <cfRule type="cellIs" dxfId="164" priority="220" operator="between">
      <formula>"DTM-51A"</formula>
      <formula>"DTM-70A"</formula>
    </cfRule>
  </conditionalFormatting>
  <conditionalFormatting sqref="L178:L204">
    <cfRule type="cellIs" dxfId="163" priority="221" stopIfTrue="1" operator="between">
      <formula>"DTM-40A"</formula>
      <formula>"DTM-50A"</formula>
    </cfRule>
  </conditionalFormatting>
  <conditionalFormatting sqref="L178:L204">
    <cfRule type="cellIs" dxfId="162" priority="222" stopIfTrue="1" operator="equal">
      <formula>"35A"</formula>
    </cfRule>
  </conditionalFormatting>
  <conditionalFormatting sqref="L178:L204">
    <cfRule type="cellIs" dxfId="161" priority="223" operator="equal">
      <formula>"35A"</formula>
    </cfRule>
  </conditionalFormatting>
  <conditionalFormatting sqref="L178:L204">
    <cfRule type="cellIs" dxfId="160" priority="224" operator="equal">
      <formula>"32A"</formula>
    </cfRule>
  </conditionalFormatting>
  <conditionalFormatting sqref="L178:L204">
    <cfRule type="cellIs" dxfId="159" priority="225" operator="equal">
      <formula>"30A"</formula>
    </cfRule>
  </conditionalFormatting>
  <conditionalFormatting sqref="L178:L204">
    <cfRule type="cellIs" dxfId="158" priority="226" operator="equal">
      <formula>"25A"</formula>
    </cfRule>
  </conditionalFormatting>
  <conditionalFormatting sqref="L178:L204">
    <cfRule type="cellIs" dxfId="157" priority="227" operator="equal">
      <formula>"20A"</formula>
    </cfRule>
  </conditionalFormatting>
  <conditionalFormatting sqref="L178:L204">
    <cfRule type="cellIs" dxfId="156" priority="228" operator="equal">
      <formula>"15A"</formula>
    </cfRule>
  </conditionalFormatting>
  <conditionalFormatting sqref="L178:L204">
    <cfRule type="cellIs" dxfId="155" priority="229" operator="equal">
      <formula>"16A"</formula>
    </cfRule>
  </conditionalFormatting>
  <conditionalFormatting sqref="L178:L204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78:L204">
    <cfRule type="cellIs" dxfId="154" priority="231" operator="equal">
      <formula>"10A"</formula>
    </cfRule>
  </conditionalFormatting>
  <conditionalFormatting sqref="L178:L204">
    <cfRule type="cellIs" dxfId="153" priority="232" operator="equal">
      <formula>"6A"</formula>
    </cfRule>
  </conditionalFormatting>
  <conditionalFormatting sqref="C181 E181">
    <cfRule type="cellIs" dxfId="152" priority="159" operator="greaterThan">
      <formula>0</formula>
    </cfRule>
  </conditionalFormatting>
  <conditionalFormatting sqref="D181 D195 D199 D201 D203">
    <cfRule type="cellIs" dxfId="151" priority="158" operator="greaterThan">
      <formula>0</formula>
    </cfRule>
  </conditionalFormatting>
  <conditionalFormatting sqref="C197:E197">
    <cfRule type="cellIs" dxfId="150" priority="144" operator="greaterThan">
      <formula>0</formula>
    </cfRule>
  </conditionalFormatting>
  <conditionalFormatting sqref="C183 E183">
    <cfRule type="cellIs" dxfId="149" priority="157" operator="greaterThan">
      <formula>0</formula>
    </cfRule>
  </conditionalFormatting>
  <conditionalFormatting sqref="D183">
    <cfRule type="cellIs" dxfId="148" priority="156" operator="greaterThan">
      <formula>0</formula>
    </cfRule>
  </conditionalFormatting>
  <conditionalFormatting sqref="C185 E185">
    <cfRule type="cellIs" dxfId="147" priority="155" operator="greaterThan">
      <formula>0</formula>
    </cfRule>
  </conditionalFormatting>
  <conditionalFormatting sqref="D185">
    <cfRule type="cellIs" dxfId="146" priority="154" operator="greaterThan">
      <formula>0</formula>
    </cfRule>
  </conditionalFormatting>
  <conditionalFormatting sqref="C187 E187">
    <cfRule type="cellIs" dxfId="145" priority="153" operator="greaterThan">
      <formula>0</formula>
    </cfRule>
  </conditionalFormatting>
  <conditionalFormatting sqref="D187">
    <cfRule type="cellIs" dxfId="144" priority="152" operator="greaterThan">
      <formula>0</formula>
    </cfRule>
  </conditionalFormatting>
  <conditionalFormatting sqref="C189 E189">
    <cfRule type="cellIs" dxfId="143" priority="151" operator="greaterThan">
      <formula>0</formula>
    </cfRule>
  </conditionalFormatting>
  <conditionalFormatting sqref="D189">
    <cfRule type="cellIs" dxfId="142" priority="150" operator="greaterThan">
      <formula>0</formula>
    </cfRule>
  </conditionalFormatting>
  <conditionalFormatting sqref="C191 E191">
    <cfRule type="cellIs" dxfId="141" priority="149" operator="greaterThan">
      <formula>0</formula>
    </cfRule>
  </conditionalFormatting>
  <conditionalFormatting sqref="D191">
    <cfRule type="cellIs" dxfId="140" priority="148" operator="greaterThan">
      <formula>0</formula>
    </cfRule>
  </conditionalFormatting>
  <conditionalFormatting sqref="C193 E193">
    <cfRule type="cellIs" dxfId="139" priority="147" operator="greaterThan">
      <formula>0</formula>
    </cfRule>
  </conditionalFormatting>
  <conditionalFormatting sqref="D193">
    <cfRule type="cellIs" dxfId="138" priority="146" operator="greaterThan">
      <formula>0</formula>
    </cfRule>
  </conditionalFormatting>
  <conditionalFormatting sqref="C195 E195">
    <cfRule type="cellIs" dxfId="137" priority="145" operator="greaterThan">
      <formula>0</formula>
    </cfRule>
  </conditionalFormatting>
  <conditionalFormatting sqref="C199 E199">
    <cfRule type="cellIs" dxfId="136" priority="143" operator="greaterThan">
      <formula>0</formula>
    </cfRule>
  </conditionalFormatting>
  <conditionalFormatting sqref="C201 E201">
    <cfRule type="cellIs" dxfId="135" priority="142" operator="greaterThan">
      <formula>0</formula>
    </cfRule>
  </conditionalFormatting>
  <conditionalFormatting sqref="C203 E203">
    <cfRule type="cellIs" dxfId="134" priority="141" operator="greaterThan">
      <formula>0</formula>
    </cfRule>
  </conditionalFormatting>
  <conditionalFormatting sqref="G180:H180">
    <cfRule type="cellIs" dxfId="133" priority="139" operator="equal">
      <formula>"X"</formula>
    </cfRule>
  </conditionalFormatting>
  <conditionalFormatting sqref="F180:H180">
    <cfRule type="cellIs" dxfId="132" priority="140" operator="greaterThan">
      <formula>0</formula>
    </cfRule>
  </conditionalFormatting>
  <conditionalFormatting sqref="F180:H180">
    <cfRule type="cellIs" dxfId="131" priority="138" operator="greaterThan">
      <formula>0</formula>
    </cfRule>
  </conditionalFormatting>
  <conditionalFormatting sqref="F181 H181">
    <cfRule type="cellIs" dxfId="130" priority="137" operator="greaterThan">
      <formula>0</formula>
    </cfRule>
  </conditionalFormatting>
  <conditionalFormatting sqref="G181 G195 G199 G201 G203">
    <cfRule type="cellIs" dxfId="129" priority="136" operator="greaterThan">
      <formula>0</formula>
    </cfRule>
  </conditionalFormatting>
  <conditionalFormatting sqref="F182:H182">
    <cfRule type="cellIs" dxfId="128" priority="133" operator="greaterThan">
      <formula>0</formula>
    </cfRule>
  </conditionalFormatting>
  <conditionalFormatting sqref="F197:H197">
    <cfRule type="cellIs" dxfId="127" priority="98" operator="greaterThan">
      <formula>0</formula>
    </cfRule>
  </conditionalFormatting>
  <conditionalFormatting sqref="G182:H182">
    <cfRule type="cellIs" dxfId="126" priority="134" operator="equal">
      <formula>"X"</formula>
    </cfRule>
  </conditionalFormatting>
  <conditionalFormatting sqref="F182:H182">
    <cfRule type="cellIs" dxfId="125" priority="135" operator="greaterThan">
      <formula>0</formula>
    </cfRule>
  </conditionalFormatting>
  <conditionalFormatting sqref="H198 H200 H202 G196:H196">
    <cfRule type="cellIs" dxfId="124" priority="131" operator="equal">
      <formula>"X"</formula>
    </cfRule>
  </conditionalFormatting>
  <conditionalFormatting sqref="F198 H198 H200 F200 F202 H202 F196:H196">
    <cfRule type="cellIs" dxfId="123" priority="132" operator="greaterThan">
      <formula>0</formula>
    </cfRule>
  </conditionalFormatting>
  <conditionalFormatting sqref="F198 H198 H200 F200 F202 H202 F196:H196">
    <cfRule type="cellIs" dxfId="122" priority="130" operator="greaterThan">
      <formula>0</formula>
    </cfRule>
  </conditionalFormatting>
  <conditionalFormatting sqref="F183 H183">
    <cfRule type="cellIs" dxfId="121" priority="129" operator="greaterThan">
      <formula>0</formula>
    </cfRule>
  </conditionalFormatting>
  <conditionalFormatting sqref="G183">
    <cfRule type="cellIs" dxfId="120" priority="128" operator="greaterThan">
      <formula>0</formula>
    </cfRule>
  </conditionalFormatting>
  <conditionalFormatting sqref="G184:H184">
    <cfRule type="cellIs" dxfId="119" priority="126" operator="equal">
      <formula>"X"</formula>
    </cfRule>
  </conditionalFormatting>
  <conditionalFormatting sqref="F184:H184">
    <cfRule type="cellIs" dxfId="118" priority="127" operator="greaterThan">
      <formula>0</formula>
    </cfRule>
  </conditionalFormatting>
  <conditionalFormatting sqref="F184:H184">
    <cfRule type="cellIs" dxfId="117" priority="125" operator="greaterThan">
      <formula>0</formula>
    </cfRule>
  </conditionalFormatting>
  <conditionalFormatting sqref="F185 H185">
    <cfRule type="cellIs" dxfId="116" priority="124" operator="greaterThan">
      <formula>0</formula>
    </cfRule>
  </conditionalFormatting>
  <conditionalFormatting sqref="G185">
    <cfRule type="cellIs" dxfId="115" priority="123" operator="greaterThan">
      <formula>0</formula>
    </cfRule>
  </conditionalFormatting>
  <conditionalFormatting sqref="G186:H186">
    <cfRule type="cellIs" dxfId="114" priority="121" operator="equal">
      <formula>"X"</formula>
    </cfRule>
  </conditionalFormatting>
  <conditionalFormatting sqref="F186:H186">
    <cfRule type="cellIs" dxfId="113" priority="122" operator="greaterThan">
      <formula>0</formula>
    </cfRule>
  </conditionalFormatting>
  <conditionalFormatting sqref="F186:H186">
    <cfRule type="cellIs" dxfId="112" priority="120" operator="greaterThan">
      <formula>0</formula>
    </cfRule>
  </conditionalFormatting>
  <conditionalFormatting sqref="F187 H187">
    <cfRule type="cellIs" dxfId="111" priority="119" operator="greaterThan">
      <formula>0</formula>
    </cfRule>
  </conditionalFormatting>
  <conditionalFormatting sqref="G187">
    <cfRule type="cellIs" dxfId="110" priority="118" operator="greaterThan">
      <formula>0</formula>
    </cfRule>
  </conditionalFormatting>
  <conditionalFormatting sqref="G188:H188">
    <cfRule type="cellIs" dxfId="109" priority="116" operator="equal">
      <formula>"X"</formula>
    </cfRule>
  </conditionalFormatting>
  <conditionalFormatting sqref="F188:H188">
    <cfRule type="cellIs" dxfId="108" priority="117" operator="greaterThan">
      <formula>0</formula>
    </cfRule>
  </conditionalFormatting>
  <conditionalFormatting sqref="F188:H188">
    <cfRule type="cellIs" dxfId="107" priority="115" operator="greaterThan">
      <formula>0</formula>
    </cfRule>
  </conditionalFormatting>
  <conditionalFormatting sqref="F189 H189">
    <cfRule type="cellIs" dxfId="106" priority="114" operator="greaterThan">
      <formula>0</formula>
    </cfRule>
  </conditionalFormatting>
  <conditionalFormatting sqref="G189">
    <cfRule type="cellIs" dxfId="105" priority="113" operator="greaterThan">
      <formula>0</formula>
    </cfRule>
  </conditionalFormatting>
  <conditionalFormatting sqref="G190:H190">
    <cfRule type="cellIs" dxfId="104" priority="111" operator="equal">
      <formula>"X"</formula>
    </cfRule>
  </conditionalFormatting>
  <conditionalFormatting sqref="F190:H190">
    <cfRule type="cellIs" dxfId="103" priority="112" operator="greaterThan">
      <formula>0</formula>
    </cfRule>
  </conditionalFormatting>
  <conditionalFormatting sqref="F190:H190">
    <cfRule type="cellIs" dxfId="102" priority="110" operator="greaterThan">
      <formula>0</formula>
    </cfRule>
  </conditionalFormatting>
  <conditionalFormatting sqref="F191 H191">
    <cfRule type="cellIs" dxfId="101" priority="109" operator="greaterThan">
      <formula>0</formula>
    </cfRule>
  </conditionalFormatting>
  <conditionalFormatting sqref="G191">
    <cfRule type="cellIs" dxfId="100" priority="108" operator="greaterThan">
      <formula>0</formula>
    </cfRule>
  </conditionalFormatting>
  <conditionalFormatting sqref="G192:H192">
    <cfRule type="cellIs" dxfId="99" priority="106" operator="equal">
      <formula>"X"</formula>
    </cfRule>
  </conditionalFormatting>
  <conditionalFormatting sqref="F192:H192">
    <cfRule type="cellIs" dxfId="98" priority="107" operator="greaterThan">
      <formula>0</formula>
    </cfRule>
  </conditionalFormatting>
  <conditionalFormatting sqref="F192:H192">
    <cfRule type="cellIs" dxfId="97" priority="105" operator="greaterThan">
      <formula>0</formula>
    </cfRule>
  </conditionalFormatting>
  <conditionalFormatting sqref="F193 H193">
    <cfRule type="cellIs" dxfId="96" priority="104" operator="greaterThan">
      <formula>0</formula>
    </cfRule>
  </conditionalFormatting>
  <conditionalFormatting sqref="G193">
    <cfRule type="cellIs" dxfId="95" priority="103" operator="greaterThan">
      <formula>0</formula>
    </cfRule>
  </conditionalFormatting>
  <conditionalFormatting sqref="G194:H194">
    <cfRule type="cellIs" dxfId="94" priority="101" operator="equal">
      <formula>"X"</formula>
    </cfRule>
  </conditionalFormatting>
  <conditionalFormatting sqref="F194:H194">
    <cfRule type="cellIs" dxfId="93" priority="102" operator="greaterThan">
      <formula>0</formula>
    </cfRule>
  </conditionalFormatting>
  <conditionalFormatting sqref="F194:H194">
    <cfRule type="cellIs" dxfId="92" priority="100" operator="greaterThan">
      <formula>0</formula>
    </cfRule>
  </conditionalFormatting>
  <conditionalFormatting sqref="F195 H195">
    <cfRule type="cellIs" dxfId="91" priority="99" operator="greaterThan">
      <formula>0</formula>
    </cfRule>
  </conditionalFormatting>
  <conditionalFormatting sqref="F199 H199">
    <cfRule type="cellIs" dxfId="90" priority="97" operator="greaterThan">
      <formula>0</formula>
    </cfRule>
  </conditionalFormatting>
  <conditionalFormatting sqref="F201 H201">
    <cfRule type="cellIs" dxfId="89" priority="96" operator="greaterThan">
      <formula>0</formula>
    </cfRule>
  </conditionalFormatting>
  <conditionalFormatting sqref="F203 H203">
    <cfRule type="cellIs" dxfId="88" priority="95" operator="greaterThan">
      <formula>0</formula>
    </cfRule>
  </conditionalFormatting>
  <conditionalFormatting sqref="G198">
    <cfRule type="cellIs" dxfId="87" priority="93" operator="equal">
      <formula>"X"</formula>
    </cfRule>
  </conditionalFormatting>
  <conditionalFormatting sqref="G198">
    <cfRule type="cellIs" dxfId="86" priority="94" operator="greaterThan">
      <formula>0</formula>
    </cfRule>
  </conditionalFormatting>
  <conditionalFormatting sqref="G198">
    <cfRule type="cellIs" dxfId="85" priority="92" operator="greaterThan">
      <formula>0</formula>
    </cfRule>
  </conditionalFormatting>
  <conditionalFormatting sqref="G200">
    <cfRule type="cellIs" dxfId="84" priority="90" operator="equal">
      <formula>"X"</formula>
    </cfRule>
  </conditionalFormatting>
  <conditionalFormatting sqref="G200">
    <cfRule type="cellIs" dxfId="83" priority="91" operator="greaterThan">
      <formula>0</formula>
    </cfRule>
  </conditionalFormatting>
  <conditionalFormatting sqref="G200">
    <cfRule type="cellIs" dxfId="82" priority="89" operator="greaterThan">
      <formula>0</formula>
    </cfRule>
  </conditionalFormatting>
  <conditionalFormatting sqref="G202">
    <cfRule type="cellIs" dxfId="81" priority="87" operator="equal">
      <formula>"X"</formula>
    </cfRule>
  </conditionalFormatting>
  <conditionalFormatting sqref="G202">
    <cfRule type="cellIs" dxfId="80" priority="88" operator="greaterThan">
      <formula>0</formula>
    </cfRule>
  </conditionalFormatting>
  <conditionalFormatting sqref="G202">
    <cfRule type="cellIs" dxfId="79" priority="86" operator="greaterThan">
      <formula>0</formula>
    </cfRule>
  </conditionalFormatting>
  <conditionalFormatting sqref="J180:K180">
    <cfRule type="cellIs" dxfId="78" priority="84" operator="equal">
      <formula>"X"</formula>
    </cfRule>
  </conditionalFormatting>
  <conditionalFormatting sqref="I180:K180">
    <cfRule type="cellIs" dxfId="77" priority="85" operator="greaterThan">
      <formula>0</formula>
    </cfRule>
  </conditionalFormatting>
  <conditionalFormatting sqref="I180:K180">
    <cfRule type="cellIs" dxfId="76" priority="83" operator="greaterThan">
      <formula>0</formula>
    </cfRule>
  </conditionalFormatting>
  <conditionalFormatting sqref="I181 K181">
    <cfRule type="cellIs" dxfId="75" priority="82" operator="greaterThan">
      <formula>0</formula>
    </cfRule>
  </conditionalFormatting>
  <conditionalFormatting sqref="J181 J195 J199 J201 J203">
    <cfRule type="cellIs" dxfId="74" priority="81" operator="greaterThan">
      <formula>0</formula>
    </cfRule>
  </conditionalFormatting>
  <conditionalFormatting sqref="I182:K182">
    <cfRule type="cellIs" dxfId="73" priority="78" operator="greaterThan">
      <formula>0</formula>
    </cfRule>
  </conditionalFormatting>
  <conditionalFormatting sqref="I197:K197">
    <cfRule type="cellIs" dxfId="72" priority="43" operator="greaterThan">
      <formula>0</formula>
    </cfRule>
  </conditionalFormatting>
  <conditionalFormatting sqref="J182:K182">
    <cfRule type="cellIs" dxfId="71" priority="79" operator="equal">
      <formula>"X"</formula>
    </cfRule>
  </conditionalFormatting>
  <conditionalFormatting sqref="I182:K182">
    <cfRule type="cellIs" dxfId="70" priority="80" operator="greaterThan">
      <formula>0</formula>
    </cfRule>
  </conditionalFormatting>
  <conditionalFormatting sqref="I183 K183">
    <cfRule type="cellIs" dxfId="69" priority="74" operator="greaterThan">
      <formula>0</formula>
    </cfRule>
  </conditionalFormatting>
  <conditionalFormatting sqref="J183">
    <cfRule type="cellIs" dxfId="68" priority="73" operator="greaterThan">
      <formula>0</formula>
    </cfRule>
  </conditionalFormatting>
  <conditionalFormatting sqref="J184:K184">
    <cfRule type="cellIs" dxfId="67" priority="71" operator="equal">
      <formula>"X"</formula>
    </cfRule>
  </conditionalFormatting>
  <conditionalFormatting sqref="I184:K184">
    <cfRule type="cellIs" dxfId="66" priority="72" operator="greaterThan">
      <formula>0</formula>
    </cfRule>
  </conditionalFormatting>
  <conditionalFormatting sqref="I184:K184">
    <cfRule type="cellIs" dxfId="65" priority="70" operator="greaterThan">
      <formula>0</formula>
    </cfRule>
  </conditionalFormatting>
  <conditionalFormatting sqref="I185 K185">
    <cfRule type="cellIs" dxfId="64" priority="69" operator="greaterThan">
      <formula>0</formula>
    </cfRule>
  </conditionalFormatting>
  <conditionalFormatting sqref="J185">
    <cfRule type="cellIs" dxfId="63" priority="68" operator="greaterThan">
      <formula>0</formula>
    </cfRule>
  </conditionalFormatting>
  <conditionalFormatting sqref="J186:K186">
    <cfRule type="cellIs" dxfId="62" priority="66" operator="equal">
      <formula>"X"</formula>
    </cfRule>
  </conditionalFormatting>
  <conditionalFormatting sqref="I186:K186">
    <cfRule type="cellIs" dxfId="61" priority="67" operator="greaterThan">
      <formula>0</formula>
    </cfRule>
  </conditionalFormatting>
  <conditionalFormatting sqref="I186:K186">
    <cfRule type="cellIs" dxfId="60" priority="65" operator="greaterThan">
      <formula>0</formula>
    </cfRule>
  </conditionalFormatting>
  <conditionalFormatting sqref="I187 K187">
    <cfRule type="cellIs" dxfId="59" priority="64" operator="greaterThan">
      <formula>0</formula>
    </cfRule>
  </conditionalFormatting>
  <conditionalFormatting sqref="J187">
    <cfRule type="cellIs" dxfId="58" priority="63" operator="greaterThan">
      <formula>0</formula>
    </cfRule>
  </conditionalFormatting>
  <conditionalFormatting sqref="J188:K188">
    <cfRule type="cellIs" dxfId="57" priority="61" operator="equal">
      <formula>"X"</formula>
    </cfRule>
  </conditionalFormatting>
  <conditionalFormatting sqref="I188:K188">
    <cfRule type="cellIs" dxfId="56" priority="62" operator="greaterThan">
      <formula>0</formula>
    </cfRule>
  </conditionalFormatting>
  <conditionalFormatting sqref="I188:K188">
    <cfRule type="cellIs" dxfId="55" priority="60" operator="greaterThan">
      <formula>0</formula>
    </cfRule>
  </conditionalFormatting>
  <conditionalFormatting sqref="I189 K189">
    <cfRule type="cellIs" dxfId="54" priority="59" operator="greaterThan">
      <formula>0</formula>
    </cfRule>
  </conditionalFormatting>
  <conditionalFormatting sqref="J189">
    <cfRule type="cellIs" dxfId="53" priority="58" operator="greaterThan">
      <formula>0</formula>
    </cfRule>
  </conditionalFormatting>
  <conditionalFormatting sqref="J190:K190">
    <cfRule type="cellIs" dxfId="52" priority="56" operator="equal">
      <formula>"X"</formula>
    </cfRule>
  </conditionalFormatting>
  <conditionalFormatting sqref="I190:K190">
    <cfRule type="cellIs" dxfId="51" priority="57" operator="greaterThan">
      <formula>0</formula>
    </cfRule>
  </conditionalFormatting>
  <conditionalFormatting sqref="I190:K190">
    <cfRule type="cellIs" dxfId="50" priority="55" operator="greaterThan">
      <formula>0</formula>
    </cfRule>
  </conditionalFormatting>
  <conditionalFormatting sqref="I191 K191">
    <cfRule type="cellIs" dxfId="49" priority="54" operator="greaterThan">
      <formula>0</formula>
    </cfRule>
  </conditionalFormatting>
  <conditionalFormatting sqref="J191">
    <cfRule type="cellIs" dxfId="48" priority="53" operator="greaterThan">
      <formula>0</formula>
    </cfRule>
  </conditionalFormatting>
  <conditionalFormatting sqref="J192:K192">
    <cfRule type="cellIs" dxfId="47" priority="51" operator="equal">
      <formula>"X"</formula>
    </cfRule>
  </conditionalFormatting>
  <conditionalFormatting sqref="I192:K192">
    <cfRule type="cellIs" dxfId="46" priority="52" operator="greaterThan">
      <formula>0</formula>
    </cfRule>
  </conditionalFormatting>
  <conditionalFormatting sqref="I192:K192">
    <cfRule type="cellIs" dxfId="45" priority="50" operator="greaterThan">
      <formula>0</formula>
    </cfRule>
  </conditionalFormatting>
  <conditionalFormatting sqref="I193 K193">
    <cfRule type="cellIs" dxfId="44" priority="49" operator="greaterThan">
      <formula>0</formula>
    </cfRule>
  </conditionalFormatting>
  <conditionalFormatting sqref="J193">
    <cfRule type="cellIs" dxfId="43" priority="48" operator="greaterThan">
      <formula>0</formula>
    </cfRule>
  </conditionalFormatting>
  <conditionalFormatting sqref="J194:K194">
    <cfRule type="cellIs" dxfId="42" priority="46" operator="equal">
      <formula>"X"</formula>
    </cfRule>
  </conditionalFormatting>
  <conditionalFormatting sqref="I194:K194">
    <cfRule type="cellIs" dxfId="41" priority="47" operator="greaterThan">
      <formula>0</formula>
    </cfRule>
  </conditionalFormatting>
  <conditionalFormatting sqref="I194:K194">
    <cfRule type="cellIs" dxfId="40" priority="45" operator="greaterThan">
      <formula>0</formula>
    </cfRule>
  </conditionalFormatting>
  <conditionalFormatting sqref="I195 K195">
    <cfRule type="cellIs" dxfId="39" priority="44" operator="greaterThan">
      <formula>0</formula>
    </cfRule>
  </conditionalFormatting>
  <conditionalFormatting sqref="I199 K199">
    <cfRule type="cellIs" dxfId="38" priority="42" operator="greaterThan">
      <formula>0</formula>
    </cfRule>
  </conditionalFormatting>
  <conditionalFormatting sqref="I201 K201">
    <cfRule type="cellIs" dxfId="37" priority="41" operator="greaterThan">
      <formula>0</formula>
    </cfRule>
  </conditionalFormatting>
  <conditionalFormatting sqref="I203 K203">
    <cfRule type="cellIs" dxfId="36" priority="40" operator="greaterThan">
      <formula>0</formula>
    </cfRule>
  </conditionalFormatting>
  <conditionalFormatting sqref="J198">
    <cfRule type="cellIs" dxfId="35" priority="38" operator="equal">
      <formula>"X"</formula>
    </cfRule>
  </conditionalFormatting>
  <conditionalFormatting sqref="J198">
    <cfRule type="cellIs" dxfId="34" priority="39" operator="greaterThan">
      <formula>0</formula>
    </cfRule>
  </conditionalFormatting>
  <conditionalFormatting sqref="J198">
    <cfRule type="cellIs" dxfId="33" priority="37" operator="greaterThan">
      <formula>0</formula>
    </cfRule>
  </conditionalFormatting>
  <conditionalFormatting sqref="J200">
    <cfRule type="cellIs" dxfId="32" priority="35" operator="equal">
      <formula>"X"</formula>
    </cfRule>
  </conditionalFormatting>
  <conditionalFormatting sqref="J200">
    <cfRule type="cellIs" dxfId="31" priority="36" operator="greaterThan">
      <formula>0</formula>
    </cfRule>
  </conditionalFormatting>
  <conditionalFormatting sqref="J200">
    <cfRule type="cellIs" dxfId="30" priority="34" operator="greaterThan">
      <formula>0</formula>
    </cfRule>
  </conditionalFormatting>
  <conditionalFormatting sqref="J202">
    <cfRule type="cellIs" dxfId="29" priority="32" operator="equal">
      <formula>"X"</formula>
    </cfRule>
  </conditionalFormatting>
  <conditionalFormatting sqref="J202">
    <cfRule type="cellIs" dxfId="28" priority="33" operator="greaterThan">
      <formula>0</formula>
    </cfRule>
  </conditionalFormatting>
  <conditionalFormatting sqref="J202">
    <cfRule type="cellIs" dxfId="27" priority="31" operator="greaterThan">
      <formula>0</formula>
    </cfRule>
  </conditionalFormatting>
  <conditionalFormatting sqref="C180:E180 C182:E182 C184:E184 C186:E186 C188:E188 C190:E190 C192:E192 C194:E194 C196:E196 C198:E198 C200:E200 C202:E202">
    <cfRule type="cellIs" dxfId="26" priority="30" operator="greaterThan">
      <formula>0</formula>
    </cfRule>
  </conditionalFormatting>
  <conditionalFormatting sqref="I180:K180 I182:K182 I184:K184 I186:K186 I188:K188 I190:K190 I192:K192 I194:K194 I196:K196 I198:K198 I200:K200 I202:K202">
    <cfRule type="cellIs" dxfId="25" priority="29" operator="greaterThan">
      <formula>0</formula>
    </cfRule>
  </conditionalFormatting>
  <conditionalFormatting sqref="F179">
    <cfRule type="cellIs" dxfId="24" priority="28" operator="equal">
      <formula>"X"</formula>
    </cfRule>
  </conditionalFormatting>
  <conditionalFormatting sqref="H179">
    <cfRule type="cellIs" dxfId="23" priority="27" operator="equal">
      <formula>"X"</formula>
    </cfRule>
  </conditionalFormatting>
  <conditionalFormatting sqref="H204">
    <cfRule type="cellIs" dxfId="22" priority="25" operator="equal">
      <formula>"X"</formula>
    </cfRule>
  </conditionalFormatting>
  <conditionalFormatting sqref="F204 H204">
    <cfRule type="cellIs" dxfId="21" priority="26" operator="greaterThan">
      <formula>0</formula>
    </cfRule>
  </conditionalFormatting>
  <conditionalFormatting sqref="F204 H204">
    <cfRule type="cellIs" dxfId="20" priority="24" operator="greaterThan">
      <formula>0</formula>
    </cfRule>
  </conditionalFormatting>
  <conditionalFormatting sqref="G204">
    <cfRule type="cellIs" dxfId="19" priority="22" operator="equal">
      <formula>"X"</formula>
    </cfRule>
  </conditionalFormatting>
  <conditionalFormatting sqref="G204">
    <cfRule type="cellIs" dxfId="18" priority="23" operator="greaterThan">
      <formula>0</formula>
    </cfRule>
  </conditionalFormatting>
  <conditionalFormatting sqref="G204">
    <cfRule type="cellIs" dxfId="17" priority="21" operator="greaterThan">
      <formula>0</formula>
    </cfRule>
  </conditionalFormatting>
  <conditionalFormatting sqref="K204">
    <cfRule type="cellIs" dxfId="16" priority="19" operator="equal">
      <formula>"X"</formula>
    </cfRule>
  </conditionalFormatting>
  <conditionalFormatting sqref="I204 K204">
    <cfRule type="cellIs" dxfId="15" priority="20" operator="greaterThan">
      <formula>0</formula>
    </cfRule>
  </conditionalFormatting>
  <conditionalFormatting sqref="I204 K204">
    <cfRule type="cellIs" dxfId="14" priority="18" operator="greaterThan">
      <formula>0</formula>
    </cfRule>
  </conditionalFormatting>
  <conditionalFormatting sqref="J204">
    <cfRule type="cellIs" dxfId="13" priority="16" operator="equal">
      <formula>"X"</formula>
    </cfRule>
  </conditionalFormatting>
  <conditionalFormatting sqref="J204">
    <cfRule type="cellIs" dxfId="12" priority="17" operator="greaterThan">
      <formula>0</formula>
    </cfRule>
  </conditionalFormatting>
  <conditionalFormatting sqref="J204">
    <cfRule type="cellIs" dxfId="11" priority="15" operator="greaterThan">
      <formula>0</formula>
    </cfRule>
  </conditionalFormatting>
  <conditionalFormatting sqref="C204:E204">
    <cfRule type="cellIs" dxfId="10" priority="14" operator="greaterThan">
      <formula>0</formula>
    </cfRule>
  </conditionalFormatting>
  <conditionalFormatting sqref="I204:K204">
    <cfRule type="cellIs" dxfId="9" priority="13" operator="greaterThan">
      <formula>0</formula>
    </cfRule>
  </conditionalFormatting>
  <conditionalFormatting sqref="M21:M25">
    <cfRule type="cellIs" dxfId="8" priority="11" operator="greaterThan">
      <formula>0</formula>
    </cfRule>
  </conditionalFormatting>
  <conditionalFormatting sqref="M21:M25">
    <cfRule type="cellIs" dxfId="7" priority="12" operator="greaterThan">
      <formula>0</formula>
    </cfRule>
  </conditionalFormatting>
  <conditionalFormatting sqref="J18:O18">
    <cfRule type="cellIs" dxfId="6" priority="7" operator="greaterThan">
      <formula>0</formula>
    </cfRule>
  </conditionalFormatting>
  <conditionalFormatting sqref="P17:R18">
    <cfRule type="cellIs" dxfId="5" priority="6" operator="greaterThan">
      <formula>0</formula>
    </cfRule>
  </conditionalFormatting>
  <conditionalFormatting sqref="D59:H71">
    <cfRule type="cellIs" dxfId="4" priority="5" operator="greaterThan">
      <formula>0</formula>
    </cfRule>
  </conditionalFormatting>
  <conditionalFormatting sqref="F146">
    <cfRule type="cellIs" dxfId="3" priority="1" operator="greaterThan">
      <formula>1</formula>
    </cfRule>
    <cfRule type="cellIs" dxfId="2" priority="3" operator="greaterThan">
      <formula>1</formula>
    </cfRule>
    <cfRule type="cellIs" dxfId="1" priority="4" operator="lessThan">
      <formula>0</formula>
    </cfRule>
  </conditionalFormatting>
  <conditionalFormatting sqref="G146:H146">
    <cfRule type="cellIs" dxfId="0" priority="2" operator="greaterThan">
      <formula>0</formula>
    </cfRule>
  </conditionalFormatting>
  <pageMargins left="0.51181102362204722" right="0.51181102362204722" top="0.78740157480314965" bottom="0.78740157480314965" header="0" footer="0"/>
  <pageSetup paperSize="9" scale="85" orientation="landscape" r:id="rId1"/>
  <ignoredErrors>
    <ignoredError sqref="I6:I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PROJETOPEPPEI-Força-Luz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Dorival</dc:creator>
  <cp:lastModifiedBy>Dorival</cp:lastModifiedBy>
  <dcterms:created xsi:type="dcterms:W3CDTF">2021-10-26T14:14:56Z</dcterms:created>
  <dcterms:modified xsi:type="dcterms:W3CDTF">2021-10-31T19:16:04Z</dcterms:modified>
</cp:coreProperties>
</file>