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doriv\OneDrive\Área de Trabalho\Laboratórios Eletrotécnica\"/>
    </mc:Choice>
  </mc:AlternateContent>
  <xr:revisionPtr revIDLastSave="0" documentId="13_ncr:1_{B123E507-4EF5-4875-8E32-1E004DA9A395}" xr6:coauthVersionLast="47" xr6:coauthVersionMax="47" xr10:uidLastSave="{00000000-0000-0000-0000-000000000000}"/>
  <bookViews>
    <workbookView xWindow="-120" yWindow="-120" windowWidth="20730" windowHeight="11040" firstSheet="1" activeTab="2" xr2:uid="{00000000-000D-0000-FFFF-FFFF00000000}"/>
  </bookViews>
  <sheets>
    <sheet name="TUG+TUE-INDUSTRIAL" sheetId="1" r:id="rId1"/>
    <sheet name="ILUMINAÇÃO" sheetId="2" r:id="rId2"/>
    <sheet name="TUG-TUE-ILUM-PEP" sheetId="7" r:id="rId3"/>
    <sheet name="MOTORES" sheetId="3" r:id="rId4"/>
    <sheet name="COMPROVAÇÃO" sheetId="4" r:id="rId5"/>
    <sheet name="ATERRAMENTO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7" l="1"/>
  <c r="E66" i="7"/>
  <c r="H65" i="7"/>
  <c r="H66" i="7"/>
  <c r="H67" i="7"/>
  <c r="H59" i="7"/>
  <c r="H60" i="7"/>
  <c r="H64" i="7"/>
  <c r="H58" i="7"/>
  <c r="H55" i="7"/>
  <c r="H49" i="7"/>
  <c r="H45" i="7"/>
  <c r="G12" i="7"/>
  <c r="H12" i="7" s="1"/>
  <c r="J12" i="7" s="1"/>
  <c r="G13" i="7"/>
  <c r="I13" i="7" s="1"/>
  <c r="G14" i="7"/>
  <c r="H14" i="7" s="1"/>
  <c r="J14" i="7" s="1"/>
  <c r="G6" i="7"/>
  <c r="H6" i="7" s="1"/>
  <c r="J6" i="7" s="1"/>
  <c r="G7" i="7"/>
  <c r="I7" i="7" s="1"/>
  <c r="G8" i="7"/>
  <c r="H8" i="7" s="1"/>
  <c r="J8" i="7" s="1"/>
  <c r="G9" i="7"/>
  <c r="H9" i="7" s="1"/>
  <c r="J9" i="7" s="1"/>
  <c r="F6" i="7"/>
  <c r="N34" i="7"/>
  <c r="N32" i="7"/>
  <c r="N30" i="7"/>
  <c r="N28" i="7"/>
  <c r="P34" i="7"/>
  <c r="O34" i="7"/>
  <c r="P32" i="7"/>
  <c r="O32" i="7"/>
  <c r="P30" i="7"/>
  <c r="O30" i="7"/>
  <c r="P28" i="7"/>
  <c r="O28" i="7"/>
  <c r="P26" i="7"/>
  <c r="O26" i="7"/>
  <c r="P24" i="7"/>
  <c r="O24" i="7"/>
  <c r="P22" i="7"/>
  <c r="O22" i="7"/>
  <c r="P18" i="7"/>
  <c r="O18" i="7"/>
  <c r="P12" i="7"/>
  <c r="O12" i="7"/>
  <c r="P7" i="7"/>
  <c r="Q6" i="7" s="1"/>
  <c r="O7" i="7"/>
  <c r="F14" i="7"/>
  <c r="E67" i="7"/>
  <c r="F67" i="7" s="1"/>
  <c r="G67" i="7" s="1"/>
  <c r="D67" i="7"/>
  <c r="F66" i="7"/>
  <c r="G66" i="7" s="1"/>
  <c r="D66" i="7"/>
  <c r="E65" i="7"/>
  <c r="F65" i="7" s="1"/>
  <c r="G65" i="7" s="1"/>
  <c r="D65" i="7"/>
  <c r="E64" i="7"/>
  <c r="F64" i="7" s="1"/>
  <c r="G64" i="7" s="1"/>
  <c r="D64" i="7"/>
  <c r="D57" i="7"/>
  <c r="D56" i="7"/>
  <c r="D55" i="7"/>
  <c r="D54" i="7"/>
  <c r="D53" i="7"/>
  <c r="D51" i="7"/>
  <c r="D50" i="7"/>
  <c r="M49" i="7"/>
  <c r="L49" i="7"/>
  <c r="K49" i="7"/>
  <c r="J49" i="7"/>
  <c r="D49" i="7"/>
  <c r="D48" i="7"/>
  <c r="D47" i="7"/>
  <c r="D46" i="7"/>
  <c r="M45" i="7"/>
  <c r="L45" i="7"/>
  <c r="K45" i="7"/>
  <c r="J45" i="7"/>
  <c r="D45" i="7"/>
  <c r="D44" i="7"/>
  <c r="D43" i="7"/>
  <c r="K34" i="7"/>
  <c r="K32" i="7"/>
  <c r="K30" i="7"/>
  <c r="K28" i="7"/>
  <c r="N27" i="7"/>
  <c r="G26" i="7"/>
  <c r="F26" i="7"/>
  <c r="H26" i="7" s="1"/>
  <c r="I26" i="7" s="1"/>
  <c r="L26" i="7" s="1"/>
  <c r="N26" i="7" s="1"/>
  <c r="C26" i="7"/>
  <c r="E24" i="7"/>
  <c r="D24" i="7"/>
  <c r="C24" i="7"/>
  <c r="D59" i="7" s="1"/>
  <c r="E22" i="7"/>
  <c r="D22" i="7"/>
  <c r="C22" i="7"/>
  <c r="D58" i="7" s="1"/>
  <c r="O21" i="7"/>
  <c r="E20" i="7"/>
  <c r="D20" i="7"/>
  <c r="C20" i="7"/>
  <c r="E19" i="7"/>
  <c r="D19" i="7"/>
  <c r="C19" i="7"/>
  <c r="C18" i="7"/>
  <c r="E17" i="7"/>
  <c r="D17" i="7"/>
  <c r="C17" i="7"/>
  <c r="E16" i="7"/>
  <c r="D16" i="7"/>
  <c r="C16" i="7"/>
  <c r="F13" i="7"/>
  <c r="F12" i="7"/>
  <c r="N10" i="7"/>
  <c r="F9" i="7"/>
  <c r="F8" i="7"/>
  <c r="F7" i="7"/>
  <c r="E69" i="7" l="1"/>
  <c r="I65" i="7"/>
  <c r="F22" i="7"/>
  <c r="H22" i="7" s="1"/>
  <c r="I22" i="7" s="1"/>
  <c r="L22" i="7" s="1"/>
  <c r="G20" i="7"/>
  <c r="K22" i="7"/>
  <c r="E60" i="7"/>
  <c r="F60" i="7" s="1"/>
  <c r="G60" i="7" s="1"/>
  <c r="I60" i="7" s="1"/>
  <c r="I14" i="7"/>
  <c r="K14" i="7" s="1"/>
  <c r="H7" i="7"/>
  <c r="J7" i="7" s="1"/>
  <c r="K7" i="7" s="1"/>
  <c r="E45" i="7" s="1"/>
  <c r="G17" i="7"/>
  <c r="H13" i="7"/>
  <c r="J13" i="7" s="1"/>
  <c r="K13" i="7" s="1"/>
  <c r="E51" i="7" s="1"/>
  <c r="K24" i="7"/>
  <c r="G16" i="7"/>
  <c r="Q30" i="7"/>
  <c r="I64" i="7"/>
  <c r="Q28" i="7"/>
  <c r="Q32" i="7"/>
  <c r="I67" i="7"/>
  <c r="Q34" i="7"/>
  <c r="I66" i="7"/>
  <c r="F17" i="7"/>
  <c r="H17" i="7" s="1"/>
  <c r="I17" i="7" s="1"/>
  <c r="K17" i="7" s="1"/>
  <c r="E54" i="7" s="1"/>
  <c r="F16" i="7"/>
  <c r="H16" i="7" s="1"/>
  <c r="I16" i="7" s="1"/>
  <c r="K16" i="7" s="1"/>
  <c r="E53" i="7" s="1"/>
  <c r="G22" i="7"/>
  <c r="I12" i="7"/>
  <c r="G18" i="7"/>
  <c r="G24" i="7"/>
  <c r="G19" i="7"/>
  <c r="Q26" i="7"/>
  <c r="F18" i="7"/>
  <c r="H18" i="7" s="1"/>
  <c r="I18" i="7" s="1"/>
  <c r="I6" i="7"/>
  <c r="K6" i="7" s="1"/>
  <c r="E44" i="7" s="1"/>
  <c r="D60" i="7"/>
  <c r="K26" i="7"/>
  <c r="I9" i="7"/>
  <c r="F24" i="7"/>
  <c r="H24" i="7" s="1"/>
  <c r="I24" i="7" s="1"/>
  <c r="L24" i="7" s="1"/>
  <c r="N24" i="7" s="1"/>
  <c r="I8" i="7"/>
  <c r="K8" i="7" s="1"/>
  <c r="E46" i="7" s="1"/>
  <c r="F19" i="7"/>
  <c r="H19" i="7" s="1"/>
  <c r="I19" i="7" s="1"/>
  <c r="K19" i="7" s="1"/>
  <c r="E56" i="7" s="1"/>
  <c r="F20" i="7"/>
  <c r="H20" i="7" s="1"/>
  <c r="I20" i="7" s="1"/>
  <c r="K20" i="7" s="1"/>
  <c r="E57" i="7" s="1"/>
  <c r="G69" i="7" l="1"/>
  <c r="F70" i="7"/>
  <c r="N22" i="7"/>
  <c r="E58" i="7"/>
  <c r="E55" i="7"/>
  <c r="E62" i="7" s="1"/>
  <c r="L18" i="7"/>
  <c r="N18" i="7" s="1"/>
  <c r="K12" i="7"/>
  <c r="E50" i="7" s="1"/>
  <c r="E49" i="7"/>
  <c r="K9" i="7"/>
  <c r="E47" i="7" s="1"/>
  <c r="E48" i="7"/>
  <c r="E43" i="7"/>
  <c r="E59" i="7"/>
  <c r="F59" i="7" s="1"/>
  <c r="G59" i="7" s="1"/>
  <c r="I59" i="7" s="1"/>
  <c r="Q24" i="7"/>
  <c r="F55" i="7"/>
  <c r="G55" i="7" s="1"/>
  <c r="I55" i="7" s="1"/>
  <c r="G62" i="7" l="1"/>
  <c r="E52" i="7"/>
  <c r="G52" i="7" s="1"/>
  <c r="F58" i="7"/>
  <c r="G58" i="7" s="1"/>
  <c r="I58" i="7" s="1"/>
  <c r="L12" i="7"/>
  <c r="F49" i="7" s="1"/>
  <c r="G49" i="7" s="1"/>
  <c r="I49" i="7" s="1"/>
  <c r="L7" i="7"/>
  <c r="F45" i="7" s="1"/>
  <c r="G45" i="7" s="1"/>
  <c r="I45" i="7" s="1"/>
  <c r="G70" i="7" l="1"/>
  <c r="H70" i="7" s="1"/>
  <c r="I70" i="7" s="1"/>
  <c r="N7" i="7"/>
  <c r="Q7" i="7" s="1"/>
  <c r="N12" i="7"/>
  <c r="Q12" i="7" s="1"/>
  <c r="D23" i="1"/>
  <c r="F23" i="1" s="1"/>
  <c r="H70" i="3"/>
  <c r="G70" i="3"/>
  <c r="F70" i="3"/>
  <c r="K67" i="3"/>
  <c r="I66" i="3"/>
  <c r="F66" i="3"/>
  <c r="C66" i="3"/>
  <c r="I64" i="2"/>
  <c r="H64" i="2"/>
  <c r="G64" i="2"/>
  <c r="L61" i="2"/>
  <c r="J60" i="2"/>
  <c r="G60" i="2"/>
  <c r="D60" i="2"/>
  <c r="I54" i="1"/>
  <c r="F54" i="1"/>
  <c r="C54" i="1"/>
  <c r="E5" i="3" l="1"/>
  <c r="E6" i="3"/>
  <c r="E7" i="3"/>
  <c r="E8" i="3"/>
  <c r="E9" i="3"/>
  <c r="E10" i="3"/>
  <c r="E11" i="3"/>
  <c r="E12" i="3"/>
  <c r="E13" i="3"/>
  <c r="E4" i="3"/>
  <c r="E41" i="5" l="1"/>
  <c r="E40" i="5"/>
  <c r="D41" i="5" s="1"/>
  <c r="C40" i="5"/>
  <c r="E36" i="5"/>
  <c r="E35" i="5"/>
  <c r="C35" i="5"/>
  <c r="E31" i="5"/>
  <c r="E30" i="5"/>
  <c r="C30" i="5"/>
  <c r="F9" i="5"/>
  <c r="E9" i="5"/>
  <c r="D9" i="5"/>
  <c r="E29" i="4"/>
  <c r="E26" i="4"/>
  <c r="E6" i="4"/>
  <c r="E5" i="4"/>
  <c r="L4" i="3"/>
  <c r="L14" i="3"/>
  <c r="Q14" i="3"/>
  <c r="L5" i="3"/>
  <c r="L6" i="3"/>
  <c r="L7" i="3"/>
  <c r="L8" i="3"/>
  <c r="L9" i="3"/>
  <c r="L10" i="3"/>
  <c r="L11" i="3"/>
  <c r="L12" i="3"/>
  <c r="L13" i="3"/>
  <c r="K13" i="3"/>
  <c r="N13" i="3" s="1"/>
  <c r="Q13" i="3" s="1"/>
  <c r="K12" i="3"/>
  <c r="N12" i="3" s="1"/>
  <c r="Q12" i="3" s="1"/>
  <c r="K11" i="3"/>
  <c r="K10" i="3"/>
  <c r="K9" i="3"/>
  <c r="N9" i="3" s="1"/>
  <c r="Q9" i="3" s="1"/>
  <c r="K8" i="3"/>
  <c r="N8" i="3" s="1"/>
  <c r="Q8" i="3" s="1"/>
  <c r="K7" i="3"/>
  <c r="N7" i="3" s="1"/>
  <c r="Q7" i="3" s="1"/>
  <c r="K6" i="3"/>
  <c r="N6" i="3" s="1"/>
  <c r="Q6" i="3" s="1"/>
  <c r="K5" i="3"/>
  <c r="K4" i="3"/>
  <c r="N10" i="3" l="1"/>
  <c r="Q10" i="3" s="1"/>
  <c r="N11" i="3"/>
  <c r="Q11" i="3" s="1"/>
  <c r="K14" i="3"/>
  <c r="F5" i="4"/>
  <c r="G5" i="4" s="1"/>
  <c r="H5" i="4" s="1"/>
  <c r="G6" i="4" s="1"/>
  <c r="F40" i="5"/>
  <c r="D36" i="5"/>
  <c r="F35" i="5" s="1"/>
  <c r="E46" i="5" s="1"/>
  <c r="D31" i="5"/>
  <c r="F30" i="5" s="1"/>
  <c r="F46" i="5" s="1"/>
  <c r="C7" i="5"/>
  <c r="D44" i="5" s="1"/>
  <c r="D45" i="5" s="1"/>
  <c r="F44" i="5" l="1"/>
  <c r="E44" i="5"/>
  <c r="E45" i="5" s="1"/>
  <c r="F45" i="5" s="1"/>
  <c r="D46" i="5"/>
  <c r="G46" i="5" s="1"/>
  <c r="I46" i="5" s="1"/>
  <c r="G45" i="5" l="1"/>
  <c r="I45" i="5" s="1"/>
  <c r="G44" i="5"/>
  <c r="I44" i="5" s="1"/>
  <c r="J45" i="5" l="1"/>
  <c r="K45" i="5" s="1"/>
  <c r="Q15" i="1" l="1"/>
  <c r="C20" i="1" s="1"/>
  <c r="P15" i="1"/>
  <c r="B20" i="1" s="1"/>
  <c r="R14" i="2"/>
  <c r="O15" i="1"/>
  <c r="N15" i="1"/>
  <c r="E95" i="3"/>
  <c r="E94" i="3"/>
  <c r="C33" i="3"/>
  <c r="F33" i="3" s="1"/>
  <c r="C28" i="3"/>
  <c r="F28" i="3" s="1"/>
  <c r="I19" i="3"/>
  <c r="H19" i="3"/>
  <c r="G19" i="3"/>
  <c r="F19" i="3"/>
  <c r="A4" i="2"/>
  <c r="A19" i="2" s="1"/>
  <c r="A5" i="2"/>
  <c r="A20" i="2" s="1"/>
  <c r="A6" i="2"/>
  <c r="A21" i="2" s="1"/>
  <c r="A7" i="2"/>
  <c r="A22" i="2" s="1"/>
  <c r="A8" i="2"/>
  <c r="A23" i="2" s="1"/>
  <c r="A9" i="2"/>
  <c r="A24" i="2" s="1"/>
  <c r="A10" i="2"/>
  <c r="A25" i="2" s="1"/>
  <c r="A11" i="2"/>
  <c r="A26" i="2" s="1"/>
  <c r="A12" i="2"/>
  <c r="A27" i="2" s="1"/>
  <c r="A13" i="2"/>
  <c r="A28" i="2" s="1"/>
  <c r="A3" i="2"/>
  <c r="A18" i="2" s="1"/>
  <c r="K14" i="2"/>
  <c r="D4" i="2"/>
  <c r="D5" i="2"/>
  <c r="D6" i="2"/>
  <c r="D7" i="2"/>
  <c r="D8" i="2"/>
  <c r="D9" i="2"/>
  <c r="D10" i="2"/>
  <c r="D11" i="2"/>
  <c r="D12" i="2"/>
  <c r="D13" i="2"/>
  <c r="D3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S40" i="2"/>
  <c r="T40" i="2" s="1"/>
  <c r="S39" i="2"/>
  <c r="T39" i="2" s="1"/>
  <c r="S38" i="2"/>
  <c r="T38" i="2" s="1"/>
  <c r="S37" i="2"/>
  <c r="T37" i="2" s="1"/>
  <c r="S36" i="2"/>
  <c r="T36" i="2" s="1"/>
  <c r="S35" i="2"/>
  <c r="T35" i="2" s="1"/>
  <c r="S34" i="2"/>
  <c r="T34" i="2" s="1"/>
  <c r="S33" i="2"/>
  <c r="T33" i="2" s="1"/>
  <c r="N35" i="2"/>
  <c r="E20" i="1" l="1"/>
  <c r="F20" i="1" s="1"/>
  <c r="G20" i="1"/>
  <c r="I20" i="1" s="1"/>
  <c r="L20" i="1" s="1"/>
  <c r="C23" i="1"/>
  <c r="C19" i="1"/>
  <c r="B23" i="1" s="1"/>
  <c r="B19" i="1"/>
  <c r="H20" i="3"/>
  <c r="F94" i="3"/>
  <c r="G94" i="3" s="1"/>
  <c r="H94" i="3" s="1"/>
  <c r="G95" i="3" s="1"/>
  <c r="T60" i="2"/>
  <c r="G19" i="1" l="1"/>
  <c r="I19" i="1" s="1"/>
  <c r="L19" i="1" s="1"/>
  <c r="E19" i="1"/>
  <c r="F19" i="1" s="1"/>
  <c r="K55" i="1"/>
  <c r="G14" i="1"/>
  <c r="F14" i="1"/>
  <c r="H14" i="1" s="1"/>
  <c r="I14" i="1" s="1"/>
  <c r="G13" i="1"/>
  <c r="F13" i="1"/>
  <c r="H13" i="1" s="1"/>
  <c r="I13" i="1" s="1"/>
  <c r="G12" i="1"/>
  <c r="F12" i="1"/>
  <c r="H12" i="1" s="1"/>
  <c r="I12" i="1" s="1"/>
  <c r="G11" i="1"/>
  <c r="F11" i="1"/>
  <c r="H11" i="1" s="1"/>
  <c r="I11" i="1" s="1"/>
  <c r="G10" i="1"/>
  <c r="F10" i="1"/>
  <c r="H10" i="1" s="1"/>
  <c r="I10" i="1" s="1"/>
  <c r="G9" i="1"/>
  <c r="F9" i="1"/>
  <c r="H9" i="1" s="1"/>
  <c r="I9" i="1" s="1"/>
  <c r="G8" i="1"/>
  <c r="F8" i="1"/>
  <c r="H8" i="1" s="1"/>
  <c r="I8" i="1" s="1"/>
  <c r="G7" i="1"/>
  <c r="F7" i="1"/>
  <c r="H7" i="1" s="1"/>
  <c r="I7" i="1" s="1"/>
  <c r="G6" i="1"/>
  <c r="F6" i="1"/>
  <c r="H6" i="1" s="1"/>
  <c r="I6" i="1" s="1"/>
  <c r="G5" i="1"/>
  <c r="F5" i="1"/>
  <c r="H5" i="1" s="1"/>
  <c r="I5" i="1" s="1"/>
  <c r="G4" i="1"/>
  <c r="C3" i="2" s="1"/>
  <c r="B3" i="2" s="1"/>
  <c r="J3" i="2" s="1"/>
  <c r="F4" i="1"/>
  <c r="H4" i="1" l="1"/>
  <c r="I4" i="1" s="1"/>
  <c r="J7" i="1"/>
  <c r="K7" i="1" s="1"/>
  <c r="M7" i="1" s="1"/>
  <c r="C6" i="2"/>
  <c r="J13" i="1"/>
  <c r="K13" i="1" s="1"/>
  <c r="L13" i="1" s="1"/>
  <c r="C12" i="2"/>
  <c r="J4" i="1"/>
  <c r="K4" i="1" s="1"/>
  <c r="J6" i="1"/>
  <c r="K6" i="1" s="1"/>
  <c r="M6" i="1" s="1"/>
  <c r="C5" i="2"/>
  <c r="J8" i="1"/>
  <c r="K8" i="1" s="1"/>
  <c r="L8" i="1" s="1"/>
  <c r="C7" i="2"/>
  <c r="J10" i="1"/>
  <c r="K10" i="1" s="1"/>
  <c r="L10" i="1" s="1"/>
  <c r="C9" i="2"/>
  <c r="J12" i="1"/>
  <c r="K12" i="1" s="1"/>
  <c r="L12" i="1" s="1"/>
  <c r="C11" i="2"/>
  <c r="J14" i="1"/>
  <c r="K14" i="1" s="1"/>
  <c r="M14" i="1" s="1"/>
  <c r="C13" i="2"/>
  <c r="J5" i="1"/>
  <c r="K5" i="1" s="1"/>
  <c r="L5" i="1" s="1"/>
  <c r="C4" i="2"/>
  <c r="J9" i="1"/>
  <c r="K9" i="1" s="1"/>
  <c r="M9" i="1" s="1"/>
  <c r="C8" i="2"/>
  <c r="J11" i="1"/>
  <c r="K11" i="1" s="1"/>
  <c r="M11" i="1" s="1"/>
  <c r="C10" i="2"/>
  <c r="G58" i="1"/>
  <c r="H58" i="1"/>
  <c r="F58" i="1"/>
  <c r="M5" i="1" l="1"/>
  <c r="L4" i="1"/>
  <c r="M4" i="1"/>
  <c r="L14" i="1"/>
  <c r="M12" i="1"/>
  <c r="M10" i="1"/>
  <c r="L11" i="1"/>
  <c r="L9" i="1"/>
  <c r="M13" i="1"/>
  <c r="M8" i="1"/>
  <c r="L6" i="1"/>
  <c r="L7" i="1"/>
  <c r="K8" i="2"/>
  <c r="B8" i="2"/>
  <c r="J8" i="2" s="1"/>
  <c r="K13" i="2"/>
  <c r="B13" i="2"/>
  <c r="J13" i="2" s="1"/>
  <c r="K9" i="2"/>
  <c r="B9" i="2"/>
  <c r="J9" i="2" s="1"/>
  <c r="K5" i="2"/>
  <c r="B5" i="2"/>
  <c r="J5" i="2" s="1"/>
  <c r="K12" i="2"/>
  <c r="B12" i="2"/>
  <c r="J12" i="2" s="1"/>
  <c r="K10" i="2"/>
  <c r="B10" i="2"/>
  <c r="J10" i="2" s="1"/>
  <c r="K4" i="2"/>
  <c r="B4" i="2"/>
  <c r="J4" i="2" s="1"/>
  <c r="K11" i="2"/>
  <c r="B11" i="2"/>
  <c r="J11" i="2" s="1"/>
  <c r="K7" i="2"/>
  <c r="B7" i="2"/>
  <c r="J7" i="2" s="1"/>
  <c r="K3" i="2"/>
  <c r="N3" i="2" s="1"/>
  <c r="K6" i="2"/>
  <c r="B6" i="2"/>
  <c r="J6" i="2" s="1"/>
  <c r="N9" i="2" l="1"/>
  <c r="P9" i="2" s="1"/>
  <c r="Q9" i="2" s="1"/>
  <c r="N6" i="2"/>
  <c r="P6" i="2" s="1"/>
  <c r="Q6" i="2" s="1"/>
  <c r="N10" i="2"/>
  <c r="P10" i="2" s="1"/>
  <c r="Q10" i="2" s="1"/>
  <c r="N13" i="2"/>
  <c r="P13" i="2" s="1"/>
  <c r="Q13" i="2" s="1"/>
  <c r="N7" i="2"/>
  <c r="P7" i="2" s="1"/>
  <c r="Q7" i="2" s="1"/>
  <c r="N12" i="2"/>
  <c r="P12" i="2" s="1"/>
  <c r="Q12" i="2" s="1"/>
  <c r="N8" i="2"/>
  <c r="P8" i="2" s="1"/>
  <c r="Q8" i="2" s="1"/>
  <c r="L15" i="1"/>
  <c r="B18" i="1" s="1"/>
  <c r="E18" i="1" s="1"/>
  <c r="N4" i="2"/>
  <c r="P4" i="2" s="1"/>
  <c r="M15" i="1"/>
  <c r="C18" i="1" s="1"/>
  <c r="N11" i="2"/>
  <c r="P11" i="2" s="1"/>
  <c r="Q11" i="2" s="1"/>
  <c r="N5" i="2"/>
  <c r="P5" i="2" s="1"/>
  <c r="Q5" i="2" s="1"/>
  <c r="P3" i="2"/>
  <c r="Q3" i="2" s="1"/>
  <c r="L57" i="1"/>
  <c r="S6" i="2" l="1"/>
  <c r="B21" i="2"/>
  <c r="S12" i="2"/>
  <c r="B27" i="2"/>
  <c r="S7" i="2"/>
  <c r="B22" i="2"/>
  <c r="S13" i="2"/>
  <c r="B28" i="2"/>
  <c r="S9" i="2"/>
  <c r="B24" i="2"/>
  <c r="S8" i="2"/>
  <c r="B23" i="2"/>
  <c r="S5" i="2"/>
  <c r="B20" i="2"/>
  <c r="S11" i="2"/>
  <c r="B26" i="2"/>
  <c r="S10" i="2"/>
  <c r="B25" i="2"/>
  <c r="S3" i="2"/>
  <c r="B18" i="2"/>
  <c r="Q4" i="2"/>
  <c r="B19" i="2" s="1"/>
  <c r="A23" i="1"/>
  <c r="G23" i="1" s="1"/>
  <c r="H23" i="1" s="1"/>
  <c r="N14" i="2"/>
  <c r="F18" i="1"/>
  <c r="G18" i="1" s="1"/>
  <c r="I18" i="1" s="1"/>
  <c r="L18" i="1" s="1"/>
  <c r="B29" i="2" l="1"/>
  <c r="Q14" i="2"/>
  <c r="D17" i="2" s="1"/>
  <c r="S4" i="2"/>
  <c r="S14" i="2" s="1"/>
  <c r="I23" i="1"/>
  <c r="K23" i="1" s="1"/>
  <c r="P14" i="2"/>
  <c r="E17" i="2" l="1"/>
  <c r="G17" i="2" s="1"/>
  <c r="I17" i="2" l="1"/>
  <c r="K17" i="2" s="1"/>
  <c r="N17" i="2" s="1"/>
  <c r="Q22" i="7"/>
  <c r="Q18" i="7"/>
</calcChain>
</file>

<file path=xl/sharedStrings.xml><?xml version="1.0" encoding="utf-8"?>
<sst xmlns="http://schemas.openxmlformats.org/spreadsheetml/2006/main" count="885" uniqueCount="409">
  <si>
    <t>PROJETO ELÉTRICO INDUSTRIAL</t>
  </si>
  <si>
    <t>1-CIRCUITOS DE TOMADAS DE USO GERAL TUGs e TUEs</t>
  </si>
  <si>
    <t>Tipo</t>
  </si>
  <si>
    <t>Nº DE CIRCUITOS</t>
  </si>
  <si>
    <t>TENSÃO VOLTs</t>
  </si>
  <si>
    <t>Ip ( A)</t>
  </si>
  <si>
    <t>FCT</t>
  </si>
  <si>
    <t>FCA</t>
  </si>
  <si>
    <t>Iz - (A)</t>
  </si>
  <si>
    <t>Nº Polos</t>
  </si>
  <si>
    <t>CORRENTE NOMINAL  (A)</t>
  </si>
  <si>
    <t>ARREDONDADO</t>
  </si>
  <si>
    <t>Laboratório</t>
  </si>
  <si>
    <t>CIRCUITO</t>
  </si>
  <si>
    <t>FASE</t>
  </si>
  <si>
    <t>DISJUNTOR</t>
  </si>
  <si>
    <t>ESQUERDO</t>
  </si>
  <si>
    <t>R</t>
  </si>
  <si>
    <t>DIREITO</t>
  </si>
  <si>
    <t>S</t>
  </si>
  <si>
    <t>T</t>
  </si>
  <si>
    <t>IFR</t>
  </si>
  <si>
    <t>IFS</t>
  </si>
  <si>
    <t>IFT</t>
  </si>
  <si>
    <t>Corrente do circuito reserva</t>
  </si>
  <si>
    <r>
      <rPr>
        <b/>
        <sz val="11"/>
        <color theme="1"/>
        <rFont val="Symbol"/>
        <family val="1"/>
        <charset val="2"/>
      </rPr>
      <t>S</t>
    </r>
    <r>
      <rPr>
        <b/>
        <sz val="7"/>
        <color theme="1"/>
        <rFont val="Calibri"/>
        <family val="2"/>
      </rPr>
      <t>IfaseS</t>
    </r>
  </si>
  <si>
    <r>
      <rPr>
        <b/>
        <sz val="11"/>
        <color rgb="FFFF0000"/>
        <rFont val="Noto Sans Symbols"/>
      </rPr>
      <t>S</t>
    </r>
    <r>
      <rPr>
        <b/>
        <sz val="8"/>
        <color rgb="FFFF0000"/>
        <rFont val="Arial"/>
        <family val="2"/>
      </rPr>
      <t>circuitos</t>
    </r>
  </si>
  <si>
    <t>CORRENTE  DO QDFL (DISJUNTOR)</t>
  </si>
  <si>
    <t>Registro/circuito reserva</t>
  </si>
  <si>
    <t>BALANCIAMENTO DAS FASES</t>
  </si>
  <si>
    <t>2-CIRCUITOS DE ILUMINAÇÃO</t>
  </si>
  <si>
    <t>DEPENDÊNCIA</t>
  </si>
  <si>
    <t>K</t>
  </si>
  <si>
    <t>C*L</t>
  </si>
  <si>
    <t>hu</t>
  </si>
  <si>
    <t>k1</t>
  </si>
  <si>
    <t>k2</t>
  </si>
  <si>
    <t>u1</t>
  </si>
  <si>
    <t>u2</t>
  </si>
  <si>
    <t>LOCAL</t>
  </si>
  <si>
    <t>Fd</t>
  </si>
  <si>
    <t>circuito1</t>
  </si>
  <si>
    <t>Escritorio1-1</t>
  </si>
  <si>
    <t>Escritorio1-2</t>
  </si>
  <si>
    <t>Escritorio1-3</t>
  </si>
  <si>
    <t>RESERVA</t>
  </si>
  <si>
    <t>Escritorio2</t>
  </si>
  <si>
    <t>circuito2</t>
  </si>
  <si>
    <t>circuito3</t>
  </si>
  <si>
    <t>circuito4</t>
  </si>
  <si>
    <t>circuito5</t>
  </si>
  <si>
    <t>circuito6</t>
  </si>
  <si>
    <t>circuito7</t>
  </si>
  <si>
    <t>Montagem</t>
  </si>
  <si>
    <t>circuito8</t>
  </si>
  <si>
    <t>circuito9</t>
  </si>
  <si>
    <t>circuito10</t>
  </si>
  <si>
    <t>circuito11</t>
  </si>
  <si>
    <t>circuito12</t>
  </si>
  <si>
    <t>circuito13</t>
  </si>
  <si>
    <t>circuito14</t>
  </si>
  <si>
    <t>ÍTEM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</si>
  <si>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</si>
  <si>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</si>
  <si>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</si>
  <si>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</si>
  <si>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</si>
  <si>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</si>
  <si>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</si>
  <si>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</si>
  <si>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</si>
  <si>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</si>
  <si>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</si>
  <si>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mm²</t>
  </si>
  <si>
    <t>POTÊNCIA  TOTAL(WATT)</t>
  </si>
  <si>
    <t>100% ATÉ 20kW</t>
  </si>
  <si>
    <t>70% DO EXCEDENTE</t>
  </si>
  <si>
    <t>DEMANDA WATT</t>
  </si>
  <si>
    <t xml:space="preserve">   Corrente projeto</t>
  </si>
  <si>
    <t>Sc=</t>
  </si>
  <si>
    <r>
      <t xml:space="preserve">             D%            </t>
    </r>
    <r>
      <rPr>
        <b/>
        <sz val="11"/>
        <color theme="4"/>
        <rFont val="Calibri"/>
        <family val="2"/>
        <scheme val="minor"/>
      </rPr>
      <t>X</t>
    </r>
  </si>
  <si>
    <r>
      <t>V</t>
    </r>
    <r>
      <rPr>
        <b/>
        <sz val="8"/>
        <color theme="4"/>
        <rFont val="Arial"/>
        <family val="2"/>
      </rPr>
      <t>FF</t>
    </r>
  </si>
  <si>
    <r>
      <rPr>
        <b/>
        <sz val="16"/>
        <color theme="4"/>
        <rFont val="Arial"/>
        <family val="2"/>
      </rPr>
      <t>173,2/</t>
    </r>
    <r>
      <rPr>
        <b/>
        <sz val="16"/>
        <color theme="4"/>
        <rFont val="Symbol"/>
        <family val="1"/>
        <charset val="2"/>
      </rPr>
      <t xml:space="preserve">r </t>
    </r>
    <r>
      <rPr>
        <b/>
        <sz val="16"/>
        <color theme="4"/>
        <rFont val="Calibri"/>
        <family val="2"/>
        <scheme val="major"/>
      </rPr>
      <t>x</t>
    </r>
  </si>
  <si>
    <t xml:space="preserve"> OS CONDUTORES DEVEM SER CAPAZES DE SUPORTAR UMA CORRENTE DE CURTO-CIRCUITO POR UM TEMPO MÍNIMO ATÉ A ATUAÇÃO DO DISPOSITIVO DE PROTEÇÃO.</t>
  </si>
  <si>
    <r>
      <t>200/</t>
    </r>
    <r>
      <rPr>
        <b/>
        <sz val="16"/>
        <color theme="4"/>
        <rFont val="Symbol"/>
        <family val="1"/>
        <charset val="2"/>
      </rPr>
      <t xml:space="preserve">r </t>
    </r>
    <r>
      <rPr>
        <b/>
        <sz val="16"/>
        <color theme="4"/>
        <rFont val="Calibri"/>
        <family val="2"/>
        <scheme val="major"/>
      </rPr>
      <t>x</t>
    </r>
  </si>
  <si>
    <t>Te(s)</t>
  </si>
  <si>
    <t>Ics(kA)</t>
  </si>
  <si>
    <t>D5/D6</t>
  </si>
  <si>
    <t>log10(D6)</t>
  </si>
  <si>
    <t>F6^0,5</t>
  </si>
  <si>
    <t>Tf</t>
  </si>
  <si>
    <t>234+Tf</t>
  </si>
  <si>
    <t>Ti</t>
  </si>
  <si>
    <t>234+Ti</t>
  </si>
  <si>
    <t>Bitola do comercial</t>
  </si>
  <si>
    <t>Isolante</t>
  </si>
  <si>
    <r>
      <t>T</t>
    </r>
    <r>
      <rPr>
        <sz val="9"/>
        <color theme="1"/>
        <rFont val="Calibri"/>
        <family val="2"/>
        <scheme val="minor"/>
      </rPr>
      <t>f</t>
    </r>
  </si>
  <si>
    <t>PVC</t>
  </si>
  <si>
    <t>160ºC</t>
  </si>
  <si>
    <t>70ºC</t>
  </si>
  <si>
    <t>XLPE- EPR</t>
  </si>
  <si>
    <t>250ºC</t>
  </si>
  <si>
    <t>90ºC</t>
  </si>
  <si>
    <t>0-15</t>
  </si>
  <si>
    <t>15-33</t>
  </si>
  <si>
    <t>33-45</t>
  </si>
  <si>
    <t>&gt;45</t>
  </si>
  <si>
    <t>-</t>
  </si>
  <si>
    <t>ESCOLHA DA SEÇÃO COM BASE NA CORRENTE DE FASE</t>
  </si>
  <si>
    <t>ESCOLHA DA SEÇÃO COM BASE NA CORRENTE DE NEUTRO</t>
  </si>
  <si>
    <t>FATOR DE CORREÇÃO</t>
  </si>
  <si>
    <t>I CARGA</t>
  </si>
  <si>
    <t>% 3ª ORDEM</t>
  </si>
  <si>
    <r>
      <rPr>
        <b/>
        <sz val="12"/>
        <color theme="1"/>
        <rFont val="Arial"/>
        <family val="2"/>
      </rPr>
      <t>1-CRITÉRIO DA AMPACIDADE</t>
    </r>
    <r>
      <rPr>
        <sz val="12"/>
        <color theme="1"/>
        <rFont val="Arial"/>
        <family val="2"/>
      </rPr>
      <t>– capacidade do condutor de atender à corrente da carga em funcionamento contínuo, ou seja, a capacidade de condução dos condutores tem que ser igual ou superior a corrente de projeto do circuito.</t>
    </r>
  </si>
  <si>
    <t>Dimensionamento dos condutores</t>
  </si>
  <si>
    <r>
      <rPr>
        <b/>
        <sz val="12"/>
        <color theme="1"/>
        <rFont val="Arial"/>
        <family val="2"/>
      </rPr>
      <t>3-CRITÉRIO DA SUPORTABILIDADE AO CURTO-CIRCUITO</t>
    </r>
    <r>
      <rPr>
        <sz val="12"/>
        <color theme="1"/>
        <rFont val="Arial"/>
        <family val="2"/>
      </rPr>
      <t> – os condutores devem ser capazes de suportar uma corrente de curto-circuito por um tempo mínimo até a atuação do dispositivo de proteção.</t>
    </r>
  </si>
  <si>
    <t>SEÇÃO DOS CONDUTORES NA PRESENÇA DE HARMÔNICOS</t>
  </si>
  <si>
    <t>4-O VALOR DA CORRENTE DE FASE E DO NEUTRO CORRIGIDO PARA A DETERMINAÇÃO DA SEÇÃO DOS CONDUTORES.</t>
  </si>
  <si>
    <r>
      <rPr>
        <b/>
        <sz val="11"/>
        <color theme="4"/>
        <rFont val="Arial"/>
        <family val="2"/>
      </rPr>
      <t xml:space="preserve">Sc= </t>
    </r>
    <r>
      <rPr>
        <sz val="11"/>
        <color theme="4"/>
        <rFont val="Arial"/>
        <family val="2"/>
      </rPr>
      <t>Seção do condutor mm²</t>
    </r>
  </si>
  <si>
    <r>
      <rPr>
        <b/>
        <sz val="11"/>
        <color theme="4"/>
        <rFont val="Arial"/>
        <family val="2"/>
      </rPr>
      <t>Ics=</t>
    </r>
    <r>
      <rPr>
        <sz val="11"/>
        <color theme="4"/>
        <rFont val="Arial"/>
        <family val="2"/>
      </rPr>
      <t xml:space="preserve"> Corrente Simétrica de curto-circuito em </t>
    </r>
    <r>
      <rPr>
        <b/>
        <sz val="11"/>
        <color theme="4"/>
        <rFont val="Arial"/>
        <family val="2"/>
      </rPr>
      <t>kA</t>
    </r>
  </si>
  <si>
    <r>
      <rPr>
        <b/>
        <sz val="11"/>
        <color theme="4"/>
        <rFont val="Arial"/>
        <family val="2"/>
      </rPr>
      <t>Te=</t>
    </r>
    <r>
      <rPr>
        <sz val="11"/>
        <color theme="4"/>
        <rFont val="Arial"/>
        <family val="2"/>
      </rPr>
      <t xml:space="preserve"> Tempo de eliminação do defeito, em</t>
    </r>
    <r>
      <rPr>
        <b/>
        <sz val="11"/>
        <color theme="4"/>
        <rFont val="Arial"/>
        <family val="2"/>
      </rPr>
      <t xml:space="preserve"> s</t>
    </r>
    <r>
      <rPr>
        <sz val="11"/>
        <color theme="4"/>
        <rFont val="Arial"/>
        <family val="2"/>
      </rPr>
      <t>.</t>
    </r>
  </si>
  <si>
    <r>
      <rPr>
        <b/>
        <sz val="11"/>
        <color theme="4"/>
        <rFont val="Arial"/>
        <family val="2"/>
      </rPr>
      <t>Tf=</t>
    </r>
    <r>
      <rPr>
        <sz val="11"/>
        <color theme="4"/>
        <rFont val="Arial"/>
        <family val="2"/>
      </rPr>
      <t xml:space="preserve"> Temperatura máxima de curto-circuito suportada pela isolação do condutor, em </t>
    </r>
    <r>
      <rPr>
        <b/>
        <sz val="11"/>
        <color theme="4"/>
        <rFont val="Arial"/>
        <family val="2"/>
      </rPr>
      <t>ºC</t>
    </r>
  </si>
  <si>
    <r>
      <rPr>
        <b/>
        <sz val="11"/>
        <color theme="4"/>
        <rFont val="Arial"/>
        <family val="2"/>
      </rPr>
      <t>Ti=</t>
    </r>
    <r>
      <rPr>
        <sz val="11"/>
        <color theme="4"/>
        <rFont val="Arial"/>
        <family val="2"/>
      </rPr>
      <t xml:space="preserve"> Temperatura máxima admissível pelo condutor em regime normal de opereação, em</t>
    </r>
    <r>
      <rPr>
        <b/>
        <sz val="11"/>
        <color theme="4"/>
        <rFont val="Arial"/>
        <family val="2"/>
      </rPr>
      <t xml:space="preserve"> ºC.</t>
    </r>
  </si>
  <si>
    <r>
      <rPr>
        <b/>
        <sz val="11"/>
        <color theme="4"/>
        <rFont val="Arial"/>
        <family val="2"/>
      </rPr>
      <t>Tf e Ti</t>
    </r>
    <r>
      <rPr>
        <sz val="11"/>
        <color theme="4"/>
        <rFont val="Arial"/>
        <family val="2"/>
      </rPr>
      <t xml:space="preserve"> são fixados em norma e valem </t>
    </r>
    <r>
      <rPr>
        <b/>
        <sz val="11"/>
        <color theme="4"/>
        <rFont val="Arial"/>
        <family val="2"/>
      </rPr>
      <t>160ºC e 70ºC</t>
    </r>
    <r>
      <rPr>
        <sz val="11"/>
        <color theme="4"/>
        <rFont val="Arial"/>
        <family val="2"/>
      </rPr>
      <t xml:space="preserve">, respectivamente, para o </t>
    </r>
    <r>
      <rPr>
        <b/>
        <sz val="11"/>
        <color theme="4"/>
        <rFont val="Arial"/>
        <family val="2"/>
      </rPr>
      <t xml:space="preserve">PVC e 250ºC </t>
    </r>
    <r>
      <rPr>
        <sz val="11"/>
        <color theme="4"/>
        <rFont val="Arial"/>
        <family val="2"/>
      </rPr>
      <t xml:space="preserve">e </t>
    </r>
    <r>
      <rPr>
        <b/>
        <sz val="11"/>
        <color theme="4"/>
        <rFont val="Arial"/>
        <family val="2"/>
      </rPr>
      <t>90ºC</t>
    </r>
    <r>
      <rPr>
        <sz val="11"/>
        <color theme="4"/>
        <rFont val="Arial"/>
        <family val="2"/>
      </rPr>
      <t xml:space="preserve"> para o </t>
    </r>
    <r>
      <rPr>
        <b/>
        <sz val="11"/>
        <color theme="4"/>
        <rFont val="Arial"/>
        <family val="2"/>
      </rPr>
      <t>XLPE.</t>
    </r>
  </si>
  <si>
    <t>Fu=Fator de Utilização</t>
  </si>
  <si>
    <t>Fs=Fator de simultaneidade</t>
  </si>
  <si>
    <t>Nm=número de motores</t>
  </si>
  <si>
    <r>
      <t>Fp=cos</t>
    </r>
    <r>
      <rPr>
        <sz val="12"/>
        <color rgb="FF0070C0"/>
        <rFont val="Symbol"/>
        <family val="1"/>
        <charset val="2"/>
      </rPr>
      <t></t>
    </r>
    <r>
      <rPr>
        <sz val="12"/>
        <color rgb="FF0070C0"/>
        <rFont val="Arial"/>
        <family val="2"/>
      </rPr>
      <t>=Fator de potência</t>
    </r>
  </si>
  <si>
    <r>
      <rPr>
        <sz val="12"/>
        <color rgb="FF0070C0"/>
        <rFont val="Symbol"/>
        <family val="1"/>
        <charset val="2"/>
      </rPr>
      <t>h</t>
    </r>
    <r>
      <rPr>
        <sz val="11.5"/>
        <color rgb="FF0070C0"/>
        <rFont val="Arial"/>
        <family val="2"/>
      </rPr>
      <t>=rendimento</t>
    </r>
  </si>
  <si>
    <t>A seção do condutor será dada por:</t>
  </si>
  <si>
    <t>Onde:</t>
  </si>
  <si>
    <t>Lc= comprimento do circuito, em m.</t>
  </si>
  <si>
    <t>Ic=corrente total do circuito, em A.</t>
  </si>
  <si>
    <r>
      <rPr>
        <sz val="11"/>
        <color rgb="FF0070C0"/>
        <rFont val="Symbol"/>
        <family val="1"/>
        <charset val="2"/>
      </rPr>
      <t>D</t>
    </r>
    <r>
      <rPr>
        <sz val="10.55"/>
        <color rgb="FF0070C0"/>
        <rFont val="Arial"/>
        <family val="2"/>
      </rPr>
      <t>%= Queda de tensão máxima admitida em projeto, em %</t>
    </r>
  </si>
  <si>
    <r>
      <t>V</t>
    </r>
    <r>
      <rPr>
        <sz val="8"/>
        <color rgb="FF0070C0"/>
        <rFont val="Arial"/>
        <family val="2"/>
      </rPr>
      <t>FN</t>
    </r>
    <r>
      <rPr>
        <sz val="11"/>
        <color rgb="FF0070C0"/>
        <rFont val="Arial"/>
        <family val="2"/>
      </rPr>
      <t>= Tensão Fase-Neutro</t>
    </r>
  </si>
  <si>
    <t>QUEDA DE TENSÃO EM CIRCUITOS MONOFÁSICOS</t>
  </si>
  <si>
    <t>QUEDA DE TENSÃO EM CIRCUITOS TRIFÁSICOS</t>
  </si>
  <si>
    <r>
      <t>r=</t>
    </r>
    <r>
      <rPr>
        <sz val="12"/>
        <color rgb="FF0070C0"/>
        <rFont val="Arial"/>
        <family val="2"/>
      </rPr>
      <t>resistividade do material condutor(para o cobre-1/56</t>
    </r>
    <r>
      <rPr>
        <sz val="12"/>
        <color rgb="FF0070C0"/>
        <rFont val="Calibri"/>
        <family val="2"/>
      </rPr>
      <t>Ω</t>
    </r>
    <r>
      <rPr>
        <sz val="11.5"/>
        <color rgb="FF0070C0"/>
        <rFont val="Arial"/>
        <family val="2"/>
      </rPr>
      <t>.mm²/m)</t>
    </r>
  </si>
  <si>
    <t>LARGURA (m)</t>
  </si>
  <si>
    <t>PERIMETRO (m)</t>
  </si>
  <si>
    <t>COMPRI-MENTO   (m)</t>
  </si>
  <si>
    <t>ÁREA     (m²)</t>
  </si>
  <si>
    <r>
      <rPr>
        <b/>
        <sz val="6"/>
        <color theme="1"/>
        <rFont val="Swis721 BT"/>
        <family val="2"/>
      </rPr>
      <t>QUANTIDADE</t>
    </r>
    <r>
      <rPr>
        <b/>
        <sz val="8"/>
        <color theme="1"/>
        <rFont val="Swis721 BT"/>
        <family val="2"/>
      </rPr>
      <t xml:space="preserve"> DE TUGs EM FUNÇÃO PERÍMETRO</t>
    </r>
  </si>
  <si>
    <t>QUANTIDADE DE TUGs EM FUNÇÃO DA ÁREA</t>
  </si>
  <si>
    <t>EM FUNÇÃO DA ÁREA ARREDON-DADO</t>
  </si>
  <si>
    <t>FATOR CORREÇÃO</t>
  </si>
  <si>
    <t>C+L</t>
  </si>
  <si>
    <t>Eletrodutos(pol</t>
  </si>
  <si>
    <t>Diâmetro(mm)</t>
  </si>
  <si>
    <t>Àrea Total(mm²)</t>
  </si>
  <si>
    <t>Àrea oc.(mm²)</t>
  </si>
  <si>
    <t>3/4"</t>
  </si>
  <si>
    <t>1"</t>
  </si>
  <si>
    <t>1 1/4"</t>
  </si>
  <si>
    <t>1 1/2"</t>
  </si>
  <si>
    <t>2"</t>
  </si>
  <si>
    <t>3"</t>
  </si>
  <si>
    <t>4"</t>
  </si>
  <si>
    <t>Cabo (mm²)</t>
  </si>
  <si>
    <t>Quant.  Cabos</t>
  </si>
  <si>
    <t>Diam. Externo</t>
  </si>
  <si>
    <t xml:space="preserve">ÁREA TOTAL </t>
  </si>
  <si>
    <r>
      <rPr>
        <b/>
        <sz val="8"/>
        <color rgb="FFFF0000"/>
        <rFont val="Symbol"/>
        <family val="1"/>
        <charset val="2"/>
      </rPr>
      <t>D</t>
    </r>
    <r>
      <rPr>
        <b/>
        <sz val="7.7"/>
        <color rgb="FFFF0000"/>
        <rFont val="Calibri"/>
        <family val="2"/>
      </rPr>
      <t>V%</t>
    </r>
  </si>
  <si>
    <t>DIMENSIONAMENTO DE ELETRODUTOS</t>
  </si>
  <si>
    <t>1/2"</t>
  </si>
  <si>
    <r>
      <rPr>
        <sz val="8"/>
        <color theme="4"/>
        <rFont val="Symbol"/>
        <family val="1"/>
        <charset val="2"/>
      </rPr>
      <t>S</t>
    </r>
    <r>
      <rPr>
        <sz val="8"/>
        <color theme="4"/>
        <rFont val="Arial Narrow"/>
        <family val="2"/>
      </rPr>
      <t xml:space="preserve"> Distância ao QD </t>
    </r>
    <r>
      <rPr>
        <sz val="8"/>
        <color theme="4"/>
        <rFont val="Arial Narrow"/>
        <family val="1"/>
        <charset val="2"/>
      </rPr>
      <t>X</t>
    </r>
  </si>
  <si>
    <t xml:space="preserve"> CIRCUITOS RESERVAS</t>
  </si>
  <si>
    <t>Sc.(mm²)</t>
  </si>
  <si>
    <t>I NEUTRO CORRIGIDO</t>
  </si>
  <si>
    <t>I FASE CORRIGIDO</t>
  </si>
  <si>
    <t>FF</t>
  </si>
  <si>
    <t>TRIFÁSICO</t>
  </si>
  <si>
    <t>MONOFÁSICO</t>
  </si>
  <si>
    <r>
      <rPr>
        <b/>
        <sz val="12"/>
        <color rgb="FFFF0000"/>
        <rFont val="Arial"/>
        <family val="2"/>
      </rPr>
      <t>F</t>
    </r>
    <r>
      <rPr>
        <b/>
        <sz val="12"/>
        <color theme="1"/>
        <rFont val="Arial"/>
        <family val="2"/>
      </rPr>
      <t>N</t>
    </r>
  </si>
  <si>
    <r>
      <rPr>
        <b/>
        <sz val="11"/>
        <color rgb="FFFF0000"/>
        <rFont val="Arial"/>
        <family val="2"/>
      </rPr>
      <t>F</t>
    </r>
    <r>
      <rPr>
        <b/>
        <sz val="11"/>
        <color theme="1"/>
        <rFont val="Arial"/>
        <family val="2"/>
      </rPr>
      <t>N</t>
    </r>
  </si>
  <si>
    <t>TENSÃO DE LINHA 380V</t>
  </si>
  <si>
    <t>TENSÃO DE LINHA 220V</t>
  </si>
  <si>
    <t>Corrente de Projeto  Ip=</t>
  </si>
  <si>
    <t>QUANTIDADE DE TUGs</t>
  </si>
  <si>
    <t>POTÊNCIA TUGs EM VA</t>
  </si>
  <si>
    <t>QUANTIDADE DE TUG/CIRCUITO</t>
  </si>
  <si>
    <t>QUANTIDADE DE CIRCUITOS  TUGs</t>
  </si>
  <si>
    <t>POTÊNCIA TUGs APARENTE VA</t>
  </si>
  <si>
    <r>
      <t>POTÊNCIA TUGs ATIVA EM W cos</t>
    </r>
    <r>
      <rPr>
        <b/>
        <sz val="8"/>
        <color theme="1"/>
        <rFont val="Symbol"/>
        <family val="1"/>
        <charset val="2"/>
      </rPr>
      <t>f</t>
    </r>
    <r>
      <rPr>
        <b/>
        <sz val="8"/>
        <color theme="1"/>
        <rFont val="Calibri"/>
        <family val="2"/>
      </rPr>
      <t>=0,8</t>
    </r>
  </si>
  <si>
    <t>,</t>
  </si>
  <si>
    <t>2,54*Dh</t>
  </si>
  <si>
    <t>400*Lh</t>
  </si>
  <si>
    <r>
      <t>2*</t>
    </r>
    <r>
      <rPr>
        <b/>
        <sz val="11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>*Lh</t>
    </r>
  </si>
  <si>
    <t>ra</t>
  </si>
  <si>
    <t>Dh=diâmetro da seção do eletrodo em polegadas.</t>
  </si>
  <si>
    <t>Ln= comprimento do eletrodo em metros;</t>
  </si>
  <si>
    <r>
      <t>R</t>
    </r>
    <r>
      <rPr>
        <sz val="8"/>
        <color theme="1"/>
        <rFont val="Arial"/>
        <family val="2"/>
      </rPr>
      <t>el</t>
    </r>
    <r>
      <rPr>
        <sz val="11"/>
        <color theme="1"/>
        <rFont val="Arial"/>
      </rPr>
      <t>=</t>
    </r>
  </si>
  <si>
    <t>Lh</t>
  </si>
  <si>
    <r>
      <t>a=</t>
    </r>
    <r>
      <rPr>
        <sz val="14"/>
        <color theme="1"/>
        <rFont val="Calibri"/>
        <family val="2"/>
      </rPr>
      <t>resistividade do solo em W.m;</t>
    </r>
  </si>
  <si>
    <t>.</t>
  </si>
  <si>
    <r>
      <t>L</t>
    </r>
    <r>
      <rPr>
        <b/>
        <i/>
        <sz val="9"/>
        <color theme="1"/>
        <rFont val="Times New Roman"/>
        <family val="1"/>
      </rPr>
      <t>h</t>
    </r>
  </si>
  <si>
    <t>W</t>
  </si>
  <si>
    <t>ATERRAMENTO - ELETRODO - HASTE DE TERRA</t>
  </si>
  <si>
    <t>R1=</t>
  </si>
  <si>
    <t>R2=</t>
  </si>
  <si>
    <t>R3=</t>
  </si>
  <si>
    <t>CONDUTÂNCIA</t>
  </si>
  <si>
    <t>RESISTÊNCIA</t>
  </si>
  <si>
    <t>Dh-Pol</t>
  </si>
  <si>
    <t>E (LUX)</t>
  </si>
  <si>
    <t>A (m²)</t>
  </si>
  <si>
    <t>LÚMENS TOTAL</t>
  </si>
  <si>
    <t>POTÊNCA POR CIRCUITO</t>
  </si>
  <si>
    <t>QUANTIDADE DE  TUGs POR CIRCUITO CORRIGIDO</t>
  </si>
  <si>
    <t>NºTUEs-WATT1</t>
  </si>
  <si>
    <t>NºTUEs-WATT2</t>
  </si>
  <si>
    <t>Seção do condutor  mm²</t>
  </si>
  <si>
    <t>QUANTIDADE DE   TUEs1</t>
  </si>
  <si>
    <t>QUANTIDADE DE   TUEs2</t>
  </si>
  <si>
    <r>
      <t>POTÊNCIA TUEs WATT E VA-cos</t>
    </r>
    <r>
      <rPr>
        <b/>
        <sz val="8"/>
        <color theme="1"/>
        <rFont val="Symbol"/>
        <family val="1"/>
        <charset val="2"/>
      </rPr>
      <t>f</t>
    </r>
    <r>
      <rPr>
        <b/>
        <sz val="8"/>
        <color theme="1"/>
        <rFont val="Calibri"/>
        <family val="2"/>
      </rPr>
      <t>=1</t>
    </r>
  </si>
  <si>
    <r>
      <t>POTÊNCIA TUEs WATT E VA cos</t>
    </r>
    <r>
      <rPr>
        <b/>
        <sz val="8"/>
        <color theme="1"/>
        <rFont val="Symbol"/>
        <family val="1"/>
        <charset val="2"/>
      </rPr>
      <t>f</t>
    </r>
    <r>
      <rPr>
        <b/>
        <sz val="8"/>
        <color theme="1"/>
        <rFont val="Calibri"/>
        <family val="2"/>
      </rPr>
      <t>=0,8</t>
    </r>
  </si>
  <si>
    <t>POTÊNCIA TUEs1 EM (WATT)</t>
  </si>
  <si>
    <t>POTÊNCIA TUEs2 EM (WATT)</t>
  </si>
  <si>
    <t xml:space="preserve">SEÇÃO DO CONDUTOR mm² TABELA </t>
  </si>
  <si>
    <t>POTÊNCIA DE DEMANDA-CIRCUITO DE DISTRIBUIÇÃO- ALIMENTADOR -QDFL</t>
  </si>
  <si>
    <t>http://drb-m.org/tabelapirelli.htm</t>
  </si>
  <si>
    <t>TIPO</t>
  </si>
  <si>
    <t>Nº DE POLOS</t>
  </si>
  <si>
    <t>NºTUGs Volt*Ampère</t>
  </si>
  <si>
    <t>TOMANDAS</t>
  </si>
  <si>
    <t xml:space="preserve">QUANTIDADE </t>
  </si>
  <si>
    <r>
      <t xml:space="preserve">Nº </t>
    </r>
    <r>
      <rPr>
        <sz val="5"/>
        <color theme="1"/>
        <rFont val="Arial"/>
        <family val="2"/>
      </rPr>
      <t>LUMINÁRIAS</t>
    </r>
    <r>
      <rPr>
        <sz val="7"/>
        <color theme="1"/>
        <rFont val="Arial"/>
        <family val="2"/>
      </rPr>
      <t xml:space="preserve"> </t>
    </r>
  </si>
  <si>
    <r>
      <t xml:space="preserve">LÚMENS </t>
    </r>
    <r>
      <rPr>
        <sz val="5"/>
        <color theme="1"/>
        <rFont val="Arial"/>
        <family val="2"/>
      </rPr>
      <t>LUMINÁRIA</t>
    </r>
  </si>
  <si>
    <t>QUANTIDADE UTILIZADA</t>
  </si>
  <si>
    <r>
      <t>POTÊNCIA</t>
    </r>
    <r>
      <rPr>
        <sz val="7"/>
        <color theme="1"/>
        <rFont val="Arial"/>
        <family val="2"/>
      </rPr>
      <t xml:space="preserve"> LUMINÁRIA (W)</t>
    </r>
  </si>
  <si>
    <t>Seção  condutor mm²</t>
  </si>
  <si>
    <r>
      <t>POTÊNCIA</t>
    </r>
    <r>
      <rPr>
        <sz val="7"/>
        <color theme="1"/>
        <rFont val="Arial"/>
        <family val="2"/>
      </rPr>
      <t xml:space="preserve"> TOTAL (W)</t>
    </r>
  </si>
  <si>
    <r>
      <rPr>
        <b/>
        <sz val="12"/>
        <color theme="1"/>
        <rFont val="Swis721 bt"/>
      </rPr>
      <t xml:space="preserve">u </t>
    </r>
    <r>
      <rPr>
        <sz val="14"/>
        <color theme="1"/>
        <rFont val="Swis721 bt"/>
      </rPr>
      <t xml:space="preserve"> </t>
    </r>
    <r>
      <rPr>
        <sz val="9"/>
        <color theme="1"/>
        <rFont val="Swis721 bt"/>
      </rPr>
      <t xml:space="preserve">  </t>
    </r>
    <r>
      <rPr>
        <sz val="7"/>
        <color theme="1"/>
        <rFont val="Swis721 BT"/>
      </rPr>
      <t xml:space="preserve">  Interpolado</t>
    </r>
  </si>
  <si>
    <t>Nº LUMINÁRIAS</t>
  </si>
  <si>
    <r>
      <rPr>
        <sz val="5"/>
        <color theme="1"/>
        <rFont val="Swis721 BT"/>
      </rPr>
      <t>DISJUNTORES</t>
    </r>
    <r>
      <rPr>
        <sz val="8"/>
        <color theme="1"/>
        <rFont val="Swis721 bt"/>
      </rPr>
      <t xml:space="preserve">   </t>
    </r>
    <r>
      <rPr>
        <b/>
        <sz val="8"/>
        <color theme="1"/>
        <rFont val="Swis721 bt"/>
      </rPr>
      <t xml:space="preserve"> NºPOLOS</t>
    </r>
  </si>
  <si>
    <r>
      <t xml:space="preserve">POTÊNCIA </t>
    </r>
    <r>
      <rPr>
        <sz val="6"/>
        <color theme="1"/>
        <rFont val="Arial"/>
        <family val="2"/>
      </rPr>
      <t xml:space="preserve">LUMINÁRIA    </t>
    </r>
    <r>
      <rPr>
        <b/>
        <sz val="10"/>
        <color theme="1"/>
        <rFont val="Arial"/>
        <family val="2"/>
      </rPr>
      <t>(W)</t>
    </r>
  </si>
  <si>
    <r>
      <t>Nº DE LUMINÁRIAS CORRIGIDO</t>
    </r>
    <r>
      <rPr>
        <b/>
        <sz val="7"/>
        <color theme="1"/>
        <rFont val="Swis721 BT"/>
      </rPr>
      <t xml:space="preserve"> </t>
    </r>
    <r>
      <rPr>
        <b/>
        <sz val="8"/>
        <color theme="1"/>
        <rFont val="Swis721 bt"/>
      </rPr>
      <t>QUANTIDADE</t>
    </r>
  </si>
  <si>
    <r>
      <t>I</t>
    </r>
    <r>
      <rPr>
        <b/>
        <sz val="8"/>
        <color theme="1"/>
        <rFont val="Swis721 bt"/>
      </rPr>
      <t>P</t>
    </r>
    <r>
      <rPr>
        <b/>
        <sz val="11"/>
        <color theme="1"/>
        <rFont val="Swis721 bt"/>
      </rPr>
      <t xml:space="preserve">  (A)</t>
    </r>
  </si>
  <si>
    <r>
      <rPr>
        <sz val="7"/>
        <color theme="1"/>
        <rFont val="Arial"/>
        <family val="2"/>
      </rPr>
      <t>TENSÃO</t>
    </r>
    <r>
      <rPr>
        <sz val="10"/>
        <color theme="1"/>
        <rFont val="Arial"/>
        <family val="2"/>
      </rPr>
      <t xml:space="preserve">  (</t>
    </r>
    <r>
      <rPr>
        <b/>
        <sz val="10"/>
        <color theme="1"/>
        <rFont val="Arial"/>
        <family val="2"/>
      </rPr>
      <t>FN)</t>
    </r>
  </si>
  <si>
    <r>
      <t>I</t>
    </r>
    <r>
      <rPr>
        <b/>
        <sz val="8"/>
        <color theme="1"/>
        <rFont val="Swis721 bt"/>
      </rPr>
      <t>Z</t>
    </r>
    <r>
      <rPr>
        <b/>
        <sz val="11"/>
        <color theme="1"/>
        <rFont val="Swis721 bt"/>
      </rPr>
      <t xml:space="preserve">  (A)</t>
    </r>
  </si>
  <si>
    <r>
      <t xml:space="preserve">Nº DE LUMINÁRIAS POR </t>
    </r>
    <r>
      <rPr>
        <b/>
        <sz val="7"/>
        <color theme="1"/>
        <rFont val="Swis721 BT"/>
      </rPr>
      <t>CIRCUITO</t>
    </r>
  </si>
  <si>
    <r>
      <rPr>
        <sz val="6"/>
        <color theme="1"/>
        <rFont val="Arial"/>
        <family val="2"/>
      </rPr>
      <t>POTÊNCIA</t>
    </r>
    <r>
      <rPr>
        <sz val="8"/>
        <color theme="1"/>
        <rFont val="Arial"/>
        <family val="2"/>
      </rPr>
      <t xml:space="preserve"> TOTAL </t>
    </r>
    <r>
      <rPr>
        <b/>
        <sz val="10"/>
        <color theme="1"/>
        <rFont val="Arial"/>
        <family val="2"/>
      </rPr>
      <t>(VA)</t>
    </r>
  </si>
  <si>
    <r>
      <t xml:space="preserve">FATOR DE </t>
    </r>
    <r>
      <rPr>
        <sz val="6"/>
        <color theme="1"/>
        <rFont val="Arial"/>
        <family val="2"/>
      </rPr>
      <t>POTÊNCIA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COS</t>
    </r>
    <r>
      <rPr>
        <b/>
        <sz val="11"/>
        <color theme="1"/>
        <rFont val="Symbol"/>
        <family val="1"/>
        <charset val="2"/>
      </rPr>
      <t xml:space="preserve"> f</t>
    </r>
  </si>
  <si>
    <r>
      <rPr>
        <sz val="6"/>
        <color theme="1"/>
        <rFont val="Arial"/>
        <family val="2"/>
      </rPr>
      <t>POTÊNCIA</t>
    </r>
    <r>
      <rPr>
        <sz val="8"/>
        <color theme="1"/>
        <rFont val="Arial"/>
        <family val="2"/>
      </rPr>
      <t xml:space="preserve"> TOTAL </t>
    </r>
    <r>
      <rPr>
        <b/>
        <sz val="10"/>
        <color theme="1"/>
        <rFont val="Arial"/>
        <family val="2"/>
      </rPr>
      <t>(W)</t>
    </r>
  </si>
  <si>
    <r>
      <rPr>
        <sz val="5"/>
        <color theme="1"/>
        <rFont val="Arial"/>
        <family val="2"/>
      </rPr>
      <t>CORRENTE</t>
    </r>
    <r>
      <rPr>
        <sz val="8"/>
        <color theme="1"/>
        <rFont val="Arial"/>
        <family val="2"/>
      </rPr>
      <t xml:space="preserve"> NOMINAL DO DISJUNTOR</t>
    </r>
  </si>
  <si>
    <t>LUMINÁRIAS:</t>
  </si>
  <si>
    <t>LUMINÁRIA:</t>
  </si>
  <si>
    <t>MOTOR1</t>
  </si>
  <si>
    <t>MOTOR2</t>
  </si>
  <si>
    <t>MOTOR3</t>
  </si>
  <si>
    <t>MOTOR4</t>
  </si>
  <si>
    <t>MOTOR5</t>
  </si>
  <si>
    <t>MOTOR6</t>
  </si>
  <si>
    <t>MOTOR7</t>
  </si>
  <si>
    <t>MOTOR8</t>
  </si>
  <si>
    <t>MOTOR9</t>
  </si>
  <si>
    <t>MOTOR10</t>
  </si>
  <si>
    <r>
      <t xml:space="preserve">POTÊNCIA      </t>
    </r>
    <r>
      <rPr>
        <b/>
        <sz val="10"/>
        <color theme="1"/>
        <rFont val="Arial"/>
        <family val="2"/>
      </rPr>
      <t xml:space="preserve"> (CV-HP)</t>
    </r>
  </si>
  <si>
    <r>
      <t xml:space="preserve">POTÊNCIA      </t>
    </r>
    <r>
      <rPr>
        <b/>
        <sz val="10"/>
        <color theme="1"/>
        <rFont val="Arial"/>
        <family val="2"/>
      </rPr>
      <t xml:space="preserve"> (W)</t>
    </r>
  </si>
  <si>
    <r>
      <t xml:space="preserve">FATOR DE UTILIZAÇÃO     </t>
    </r>
    <r>
      <rPr>
        <b/>
        <sz val="10"/>
        <color theme="1"/>
        <rFont val="Arial"/>
        <family val="2"/>
      </rPr>
      <t>(Fu)</t>
    </r>
  </si>
  <si>
    <r>
      <t>FATOR DE</t>
    </r>
    <r>
      <rPr>
        <sz val="5"/>
        <color theme="1"/>
        <rFont val="Arial"/>
        <family val="2"/>
      </rPr>
      <t xml:space="preserve"> </t>
    </r>
    <r>
      <rPr>
        <sz val="6"/>
        <color theme="1"/>
        <rFont val="Arial"/>
        <family val="2"/>
      </rPr>
      <t>SIMULTANEIDADE</t>
    </r>
    <r>
      <rPr>
        <sz val="7"/>
        <color theme="1"/>
        <rFont val="Arial"/>
        <family val="2"/>
      </rPr>
      <t xml:space="preserve">     </t>
    </r>
    <r>
      <rPr>
        <b/>
        <sz val="10"/>
        <color theme="1"/>
        <rFont val="Arial"/>
        <family val="2"/>
      </rPr>
      <t>(Fs)</t>
    </r>
  </si>
  <si>
    <r>
      <rPr>
        <sz val="6"/>
        <color theme="1"/>
        <rFont val="Arial"/>
        <family val="2"/>
      </rPr>
      <t>QUANTIDADE</t>
    </r>
    <r>
      <rPr>
        <sz val="7"/>
        <color theme="1"/>
        <rFont val="Arial"/>
        <family val="2"/>
      </rPr>
      <t xml:space="preserve">    DE </t>
    </r>
    <r>
      <rPr>
        <b/>
        <sz val="7"/>
        <color theme="1"/>
        <rFont val="Arial"/>
        <family val="2"/>
      </rPr>
      <t>MOTORES</t>
    </r>
  </si>
  <si>
    <r>
      <t xml:space="preserve">RENDIMENTO  </t>
    </r>
    <r>
      <rPr>
        <b/>
        <sz val="7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Symbol"/>
        <family val="1"/>
        <charset val="2"/>
      </rPr>
      <t>h</t>
    </r>
  </si>
  <si>
    <t>MOTOR PARA INSTALAÇÃO</t>
  </si>
  <si>
    <r>
      <t xml:space="preserve">FATOR DE POTÊNCIA </t>
    </r>
    <r>
      <rPr>
        <b/>
        <sz val="8"/>
        <color theme="1"/>
        <rFont val="Arial"/>
        <family val="2"/>
      </rPr>
      <t>COS</t>
    </r>
    <r>
      <rPr>
        <sz val="12"/>
        <color theme="1"/>
        <rFont val="Symbol"/>
        <family val="1"/>
        <charset val="2"/>
      </rPr>
      <t xml:space="preserve"> f</t>
    </r>
  </si>
  <si>
    <t xml:space="preserve">DEMANDA </t>
  </si>
  <si>
    <t>DEMANDA</t>
  </si>
  <si>
    <t>TENSÃO</t>
  </si>
  <si>
    <r>
      <t>CORRENTE DE PROJETO</t>
    </r>
    <r>
      <rPr>
        <b/>
        <sz val="12"/>
        <color theme="1"/>
        <rFont val="Arial"/>
        <family val="2"/>
      </rPr>
      <t xml:space="preserve"> Ip</t>
    </r>
  </si>
  <si>
    <r>
      <rPr>
        <b/>
        <sz val="7"/>
        <color theme="1"/>
        <rFont val="Arial"/>
        <family val="2"/>
      </rPr>
      <t>CORRENTE CORRIGIDA</t>
    </r>
    <r>
      <rPr>
        <b/>
        <sz val="11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Iz</t>
    </r>
  </si>
  <si>
    <r>
      <rPr>
        <sz val="6"/>
        <color theme="1"/>
        <rFont val="Arial"/>
        <family val="2"/>
      </rPr>
      <t>CONDUTORES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mm²</t>
    </r>
  </si>
  <si>
    <r>
      <t xml:space="preserve">DISJUNTORES </t>
    </r>
    <r>
      <rPr>
        <b/>
        <sz val="10"/>
        <color theme="1"/>
        <rFont val="Arial"/>
        <family val="2"/>
      </rPr>
      <t>TIPO</t>
    </r>
  </si>
  <si>
    <r>
      <t xml:space="preserve">CORRENTE NOMINAL </t>
    </r>
    <r>
      <rPr>
        <b/>
        <sz val="6"/>
        <color theme="1"/>
        <rFont val="Arial"/>
        <family val="2"/>
      </rPr>
      <t>DO DISJUNTOR</t>
    </r>
  </si>
  <si>
    <t>TOTAL=</t>
  </si>
  <si>
    <r>
      <t>r=</t>
    </r>
    <r>
      <rPr>
        <sz val="12"/>
        <color rgb="FF0070C0"/>
        <rFont val="Arial"/>
        <family val="2"/>
      </rPr>
      <t>resistividade do material condutor (para o cobre -1/56</t>
    </r>
    <r>
      <rPr>
        <sz val="12"/>
        <color rgb="FF0070C0"/>
        <rFont val="Calibri"/>
        <family val="2"/>
      </rPr>
      <t>Ω</t>
    </r>
    <r>
      <rPr>
        <sz val="11.5"/>
        <color rgb="FF0070C0"/>
        <rFont val="Arial"/>
        <family val="2"/>
      </rPr>
      <t>.mm²/m)</t>
    </r>
  </si>
  <si>
    <r>
      <t>V</t>
    </r>
    <r>
      <rPr>
        <b/>
        <sz val="8"/>
        <color theme="4"/>
        <rFont val="Arial"/>
        <family val="2"/>
      </rPr>
      <t>FN</t>
    </r>
  </si>
  <si>
    <r>
      <t>2-CRITÉRIO DA QUEDA DE TENSÃO </t>
    </r>
    <r>
      <rPr>
        <sz val="12"/>
        <color theme="1"/>
        <rFont val="Arial"/>
        <family val="2"/>
      </rPr>
      <t>– Os condutores devem permitir que a queda de tensão fique dentro dos limites estabelecidos na NBR 5410.</t>
    </r>
  </si>
  <si>
    <t>PORCENTAGEM DE 3ª HARMÔNICA NA CORRENTE DE FASE</t>
  </si>
  <si>
    <t>Dab</t>
  </si>
  <si>
    <r>
      <t>D</t>
    </r>
    <r>
      <rPr>
        <sz val="8"/>
        <color theme="1"/>
        <rFont val="Times New Roman"/>
        <family val="1"/>
      </rPr>
      <t>ab</t>
    </r>
  </si>
  <si>
    <t>MONOFÁSICO-220V-127V FN</t>
  </si>
  <si>
    <t>TRIFÁSICO-380V-220V FF mm129</t>
  </si>
  <si>
    <t>Condutor em mm²</t>
  </si>
  <si>
    <t>Dimensionamento de eletrodutos</t>
  </si>
  <si>
    <t>Sobrecorrente</t>
  </si>
  <si>
    <t>Barramentos</t>
  </si>
  <si>
    <t>Número de Condutores no eletroduto</t>
  </si>
  <si>
    <t xml:space="preserve">Tabela - Ocupação Máxima de eletrodutos de PVC por </t>
  </si>
  <si>
    <t xml:space="preserve">condutores de mesma bitola (fios ou cabos unipolares </t>
  </si>
  <si>
    <t>450/750 BWF antichama)</t>
  </si>
  <si>
    <t>Tamanho Nominal do Eletroduto</t>
  </si>
  <si>
    <t>Seção</t>
  </si>
  <si>
    <t>Noiminal</t>
  </si>
  <si>
    <t>(mm²)</t>
  </si>
  <si>
    <t>Fator de Utilização</t>
  </si>
  <si>
    <t>Fator de área K</t>
  </si>
  <si>
    <t>Índice de reflexão teto / parede / piso</t>
  </si>
  <si>
    <t>70/50/10</t>
  </si>
  <si>
    <t>70/30/10</t>
  </si>
  <si>
    <t>%</t>
  </si>
  <si>
    <t>mas na teoria isso funciona, na prática teremos um elemento limitador, o transformador.</t>
  </si>
  <si>
    <t>'</t>
  </si>
  <si>
    <r>
      <t xml:space="preserve">CONVERSÃO CV-HP EM </t>
    </r>
    <r>
      <rPr>
        <b/>
        <sz val="10"/>
        <color theme="1"/>
        <rFont val="Arial"/>
        <family val="2"/>
      </rPr>
      <t>(W)</t>
    </r>
    <r>
      <rPr>
        <sz val="7"/>
        <color theme="1"/>
        <rFont val="Arial"/>
        <family val="2"/>
      </rPr>
      <t xml:space="preserve"> 736-746</t>
    </r>
  </si>
  <si>
    <t>O ICS= é a corrente de interrupção em serviço em um curto-circuito (disjuntores caixa moldada)</t>
  </si>
  <si>
    <t xml:space="preserve"> Isso significa que em um curto circuito a corrente elétrica tende a ser infinita, </t>
  </si>
  <si>
    <t>www.drb-m.org/ccdisjuntores.pdf</t>
  </si>
  <si>
    <t>http://www.drb-m.org/Icu-Ics-Disjuntor.pdf</t>
  </si>
  <si>
    <t>http://www.drb-m.org/sobrecorrente.pdf</t>
  </si>
  <si>
    <t>http://www.drb-m.org/av1/Dimensionamentodeeletrodutos2020.pdf</t>
  </si>
  <si>
    <t>http://www.drb-m.org/barramentos.pdf</t>
  </si>
  <si>
    <t>http://www.drb-m.org/diferencialresidual.pdf</t>
  </si>
  <si>
    <t>http://www.drb-m.org/perigosdaca.pdf</t>
  </si>
  <si>
    <t>http://www.drb-m.org/aterramento.pdf</t>
  </si>
  <si>
    <t>Ipcorrigida</t>
  </si>
  <si>
    <t>DTM</t>
  </si>
  <si>
    <t>EXCEDENTE</t>
  </si>
  <si>
    <r>
      <t xml:space="preserve">TENSÃO 3 </t>
    </r>
    <r>
      <rPr>
        <b/>
        <sz val="10"/>
        <color rgb="FF231F20"/>
        <rFont val="Symbol"/>
        <family val="1"/>
        <charset val="2"/>
      </rPr>
      <t>f</t>
    </r>
    <r>
      <rPr>
        <b/>
        <sz val="10"/>
        <color rgb="FF231F20"/>
        <rFont val="Arial"/>
        <family val="2"/>
      </rPr>
      <t xml:space="preserve"> VL FF</t>
    </r>
  </si>
  <si>
    <r>
      <t>CORRENTE DE PROJETO (A)  3</t>
    </r>
    <r>
      <rPr>
        <b/>
        <sz val="8"/>
        <color theme="1"/>
        <rFont val="Symbol"/>
        <family val="1"/>
        <charset val="2"/>
      </rPr>
      <t>f</t>
    </r>
    <r>
      <rPr>
        <b/>
        <sz val="8"/>
        <color theme="1"/>
        <rFont val="Arial"/>
        <family val="2"/>
      </rPr>
      <t xml:space="preserve"> IL FF</t>
    </r>
  </si>
  <si>
    <t>DEMANDA (VA)  = DEMANDA WATT/0,8</t>
  </si>
  <si>
    <t>CORRENTE NOMINAL  (A) DISJUNTOR</t>
  </si>
  <si>
    <t>PROTEÇÃO DO QDLF</t>
  </si>
  <si>
    <t>TN</t>
  </si>
  <si>
    <t>TIPO DE ATERRAMENTO</t>
  </si>
  <si>
    <t xml:space="preserve">sendo a capacidade de interrupção de curto-circuito (ICU) </t>
  </si>
  <si>
    <t>O ICU ou ICC ou ICN é a corrente máxima que o disjuntor suporta em um curto-circuito,</t>
  </si>
  <si>
    <t>Os disjuntores motor da série GV2 são utilizados, principalmente, para proteção de motores AC 50/60Hz</t>
  </si>
  <si>
    <t xml:space="preserve">Disjuntor de corrente residual </t>
  </si>
  <si>
    <t>SALA</t>
  </si>
  <si>
    <t>HALL</t>
  </si>
  <si>
    <t>COPA</t>
  </si>
  <si>
    <t>Local</t>
  </si>
  <si>
    <t>LARGURA</t>
  </si>
  <si>
    <t>COMPRIM</t>
  </si>
  <si>
    <t>PERIMETRO</t>
  </si>
  <si>
    <t>ÁREA</t>
  </si>
  <si>
    <t>1ª PARTE</t>
  </si>
  <si>
    <t>MULTIP.</t>
  </si>
  <si>
    <t>2ªPARTE</t>
  </si>
  <si>
    <t>Potência</t>
  </si>
  <si>
    <t>Tensão</t>
  </si>
  <si>
    <t>Ip de projeto</t>
  </si>
  <si>
    <t>TEMPER.</t>
  </si>
  <si>
    <t>AGRUP</t>
  </si>
  <si>
    <t>Iz - Corrigida</t>
  </si>
  <si>
    <t>Seção N.</t>
  </si>
  <si>
    <t>Corrente NOMINAL</t>
  </si>
  <si>
    <r>
      <t>N</t>
    </r>
    <r>
      <rPr>
        <b/>
        <sz val="4"/>
        <color rgb="FF231F20"/>
        <rFont val="Swis721 BT"/>
      </rPr>
      <t>O</t>
    </r>
  </si>
  <si>
    <t>m</t>
  </si>
  <si>
    <t>m²</t>
  </si>
  <si>
    <t>VA</t>
  </si>
  <si>
    <t xml:space="preserve">Partes </t>
  </si>
  <si>
    <t>Unit. VA</t>
  </si>
  <si>
    <t>Total VA</t>
  </si>
  <si>
    <t>Volts</t>
  </si>
  <si>
    <t>A</t>
  </si>
  <si>
    <t>QUARTO</t>
  </si>
  <si>
    <t xml:space="preserve">Ilumin. </t>
  </si>
  <si>
    <t>BANHO</t>
  </si>
  <si>
    <t>Social</t>
  </si>
  <si>
    <t>COZINHA</t>
  </si>
  <si>
    <t>Serviço</t>
  </si>
  <si>
    <t>SERVIÇO</t>
  </si>
  <si>
    <t>A. EXT.</t>
  </si>
  <si>
    <t>TOMADAS DEB USO GERAL</t>
  </si>
  <si>
    <t>TUG’s</t>
  </si>
  <si>
    <t>TUGs</t>
  </si>
  <si>
    <t>TOMADAS DE USO ESPECÍFICOS</t>
  </si>
  <si>
    <t>TUE-W</t>
  </si>
  <si>
    <t>CHUVEIRO</t>
  </si>
  <si>
    <t>TORNEIRA</t>
  </si>
  <si>
    <t>TUEs</t>
  </si>
  <si>
    <t>AR COND.</t>
  </si>
  <si>
    <t>BOMBA</t>
  </si>
  <si>
    <t>Circuito de</t>
  </si>
  <si>
    <t>Quadro</t>
  </si>
  <si>
    <t>Distribuição</t>
  </si>
  <si>
    <t>Padrão</t>
  </si>
  <si>
    <t>QUADRO DE DISTRIBUIÇÃO DE CARGAS</t>
  </si>
  <si>
    <t xml:space="preserve">Circuitos </t>
  </si>
  <si>
    <r>
      <t xml:space="preserve">Potência </t>
    </r>
    <r>
      <rPr>
        <b/>
        <sz val="7"/>
        <color rgb="FF231F20"/>
        <rFont val="Swis721 BT"/>
      </rPr>
      <t>(a)</t>
    </r>
  </si>
  <si>
    <t xml:space="preserve">Corrente </t>
  </si>
  <si>
    <t>Corrente</t>
  </si>
  <si>
    <t>Condutor</t>
  </si>
  <si>
    <t>Proteção</t>
  </si>
  <si>
    <t>Terminais</t>
  </si>
  <si>
    <t>Tensão [V]</t>
  </si>
  <si>
    <t>Unit.</t>
  </si>
  <si>
    <t>Total</t>
  </si>
  <si>
    <t>de Projeto</t>
  </si>
  <si>
    <t>Correção</t>
  </si>
  <si>
    <t>Corrigida</t>
  </si>
  <si>
    <t xml:space="preserve">Nominal </t>
  </si>
  <si>
    <t>Ip (A)</t>
  </si>
  <si>
    <t>FCTxFCA</t>
  </si>
  <si>
    <t>Iz (A)</t>
  </si>
  <si>
    <t>[mm²]</t>
  </si>
  <si>
    <t>Polos</t>
  </si>
  <si>
    <t>TUE</t>
  </si>
  <si>
    <t>POTÊNCIA ATIVA</t>
  </si>
  <si>
    <t>Watts</t>
  </si>
  <si>
    <t xml:space="preserve">TUEs </t>
  </si>
  <si>
    <t>POTÊNCIA Ativa</t>
  </si>
  <si>
    <t>POTÊNCIA APARENTE</t>
  </si>
  <si>
    <t>QUADRO</t>
  </si>
  <si>
    <t>ALIMENTADOR</t>
  </si>
  <si>
    <t>CORRENTE DE PROJETO</t>
  </si>
  <si>
    <r>
      <rPr>
        <sz val="8"/>
        <color theme="1"/>
        <rFont val="Swis721 bt"/>
      </rPr>
      <t>CONDUTOR</t>
    </r>
    <r>
      <rPr>
        <sz val="9"/>
        <color theme="1"/>
        <rFont val="Swis721 bt"/>
      </rPr>
      <t xml:space="preserve"> mm²</t>
    </r>
  </si>
  <si>
    <t>Nº POLOS</t>
  </si>
  <si>
    <t>CORRENTE NOMINAL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</si>
</sst>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2">
    <font>
      <sz val="11"/>
      <color theme="1"/>
      <name val="Arial"/>
    </font>
    <font>
      <b/>
      <sz val="14"/>
      <color theme="1"/>
      <name val="Swis721 bt"/>
    </font>
    <font>
      <b/>
      <sz val="8"/>
      <color theme="1"/>
      <name val="Swis721 bt"/>
    </font>
    <font>
      <b/>
      <sz val="9"/>
      <color rgb="FF231F20"/>
      <name val="Swis721 bt"/>
    </font>
    <font>
      <b/>
      <sz val="11"/>
      <color theme="1"/>
      <name val="Calibri"/>
      <family val="2"/>
    </font>
    <font>
      <b/>
      <sz val="11"/>
      <color theme="1"/>
      <name val="Swis721 bt"/>
    </font>
    <font>
      <b/>
      <sz val="9"/>
      <color theme="1"/>
      <name val="Swis721 bt"/>
    </font>
    <font>
      <b/>
      <sz val="11"/>
      <color rgb="FF231F20"/>
      <name val="Arial"/>
      <family val="2"/>
    </font>
    <font>
      <sz val="11"/>
      <color theme="1"/>
      <name val="Swis721 bt"/>
    </font>
    <font>
      <sz val="9"/>
      <color theme="1"/>
      <name val="Swis721 bt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rgb="FFFF0000"/>
      <name val="Swis721 bt"/>
    </font>
    <font>
      <b/>
      <sz val="9"/>
      <color theme="1"/>
      <name val="Arial"/>
      <family val="2"/>
    </font>
    <font>
      <sz val="8"/>
      <color theme="1"/>
      <name val="Swis721 bt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231F20"/>
      <name val="Swis721 bt"/>
    </font>
    <font>
      <b/>
      <sz val="11"/>
      <color rgb="FF231F20"/>
      <name val="Swis721 bt"/>
    </font>
    <font>
      <b/>
      <sz val="7"/>
      <color theme="1"/>
      <name val="Calibri"/>
      <family val="2"/>
    </font>
    <font>
      <b/>
      <sz val="8"/>
      <color theme="1"/>
      <name val="Calibri"/>
      <family val="2"/>
    </font>
    <font>
      <sz val="11"/>
      <color rgb="FFFF0000"/>
      <name val="Arial"/>
      <family val="2"/>
    </font>
    <font>
      <sz val="11"/>
      <color theme="0"/>
      <name val="Calibri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  <font>
      <b/>
      <sz val="11"/>
      <color rgb="FFFF0000"/>
      <name val="Noto Sans Symbols"/>
    </font>
    <font>
      <sz val="11"/>
      <color rgb="FF0070C0"/>
      <name val="Arial"/>
      <family val="2"/>
    </font>
    <font>
      <sz val="11"/>
      <color theme="1"/>
      <name val="Arial"/>
      <family val="2"/>
    </font>
    <font>
      <u/>
      <sz val="9"/>
      <color rgb="FFFF0000"/>
      <name val="Swis721 bt"/>
    </font>
    <font>
      <sz val="11"/>
      <color rgb="FFFF0000"/>
      <name val="Calibri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1"/>
      <color theme="1"/>
      <name val="Symbol"/>
      <family val="1"/>
      <charset val="2"/>
    </font>
    <font>
      <b/>
      <sz val="8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rgb="FF231F20"/>
      <name val="Swis721 bt"/>
    </font>
    <font>
      <sz val="8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Swis721 bt"/>
    </font>
    <font>
      <sz val="12"/>
      <color theme="1"/>
      <name val="Arial"/>
      <family val="2"/>
    </font>
    <font>
      <b/>
      <sz val="12"/>
      <color rgb="FF231F2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7S"/>
    </font>
    <font>
      <b/>
      <sz val="11"/>
      <color theme="1"/>
      <name val="7S"/>
    </font>
    <font>
      <b/>
      <sz val="11"/>
      <color theme="4"/>
      <name val="Arial"/>
      <family val="2"/>
    </font>
    <font>
      <b/>
      <sz val="8"/>
      <color theme="1"/>
      <name val="Arial"/>
      <family val="2"/>
    </font>
    <font>
      <b/>
      <sz val="11"/>
      <color theme="4"/>
      <name val="Symbol"/>
      <family val="1"/>
      <charset val="2"/>
    </font>
    <font>
      <b/>
      <sz val="11"/>
      <color theme="4"/>
      <name val="Calibri"/>
      <family val="2"/>
      <scheme val="minor"/>
    </font>
    <font>
      <b/>
      <sz val="8"/>
      <color theme="4"/>
      <name val="Arial"/>
      <family val="2"/>
    </font>
    <font>
      <b/>
      <sz val="16"/>
      <color theme="4"/>
      <name val="Symbol"/>
      <family val="1"/>
      <charset val="2"/>
    </font>
    <font>
      <b/>
      <sz val="16"/>
      <color theme="4"/>
      <name val="Arial"/>
      <family val="2"/>
    </font>
    <font>
      <b/>
      <sz val="11"/>
      <color theme="1"/>
      <name val="seCalibri"/>
    </font>
    <font>
      <b/>
      <sz val="16"/>
      <color theme="4"/>
      <name val="Calibri"/>
      <family val="2"/>
      <scheme val="major"/>
    </font>
    <font>
      <b/>
      <sz val="16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theme="4"/>
      <name val="Arial"/>
      <family val="2"/>
    </font>
    <font>
      <b/>
      <sz val="11"/>
      <color rgb="FF0070C0"/>
      <name val="Calibri"/>
      <family val="2"/>
    </font>
    <font>
      <sz val="11"/>
      <color rgb="FF0070C0"/>
      <name val="Arial"/>
      <family val="2"/>
    </font>
    <font>
      <sz val="12"/>
      <color rgb="FF0070C0"/>
      <name val="Arial"/>
      <family val="2"/>
    </font>
    <font>
      <sz val="12"/>
      <color rgb="FF0070C0"/>
      <name val="Symbol"/>
      <family val="1"/>
      <charset val="2"/>
    </font>
    <font>
      <sz val="12"/>
      <color rgb="FF0070C0"/>
      <name val="Arial"/>
      <family val="1"/>
      <charset val="2"/>
    </font>
    <font>
      <sz val="11.5"/>
      <color rgb="FF0070C0"/>
      <name val="Arial"/>
      <family val="2"/>
    </font>
    <font>
      <sz val="11"/>
      <color rgb="FF0070C0"/>
      <name val="7S"/>
      <family val="1"/>
      <charset val="2"/>
    </font>
    <font>
      <b/>
      <sz val="11"/>
      <color rgb="FF0070C0"/>
      <name val="Arial"/>
      <family val="2"/>
    </font>
    <font>
      <b/>
      <sz val="12"/>
      <color rgb="FF0070C0"/>
      <name val="Arial"/>
      <family val="2"/>
    </font>
    <font>
      <sz val="18"/>
      <color rgb="FF0070C0"/>
      <name val="Symbol"/>
      <family val="1"/>
      <charset val="2"/>
    </font>
    <font>
      <sz val="12"/>
      <color rgb="FF0070C0"/>
      <name val="Calibri"/>
      <family val="2"/>
    </font>
    <font>
      <sz val="11"/>
      <color rgb="FF0070C0"/>
      <name val="Arial"/>
      <family val="1"/>
      <charset val="2"/>
    </font>
    <font>
      <sz val="11"/>
      <color rgb="FF0070C0"/>
      <name val="Symbol"/>
      <family val="1"/>
      <charset val="2"/>
    </font>
    <font>
      <sz val="10.55"/>
      <color rgb="FF0070C0"/>
      <name val="Arial"/>
      <family val="2"/>
    </font>
    <font>
      <sz val="8"/>
      <color rgb="FF0070C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Swis721 BT"/>
      <family val="2"/>
    </font>
    <font>
      <b/>
      <sz val="9"/>
      <color theme="1"/>
      <name val="Swis721 BT"/>
      <family val="2"/>
    </font>
    <font>
      <b/>
      <sz val="10"/>
      <color theme="1"/>
      <name val="Swis721 BT"/>
      <family val="2"/>
    </font>
    <font>
      <b/>
      <sz val="8"/>
      <color rgb="FF231F20"/>
      <name val="Swis721 BT"/>
      <family val="2"/>
    </font>
    <font>
      <b/>
      <sz val="8"/>
      <color theme="1"/>
      <name val="Swis721 BT"/>
      <family val="2"/>
    </font>
    <font>
      <b/>
      <sz val="8"/>
      <color theme="1"/>
      <name val="Calibri"/>
      <family val="2"/>
    </font>
    <font>
      <sz val="10"/>
      <name val="Arial"/>
      <family val="2"/>
    </font>
    <font>
      <sz val="10"/>
      <color theme="1"/>
      <name val="Swis721 BT"/>
      <family val="2"/>
    </font>
    <font>
      <sz val="8"/>
      <color theme="1"/>
      <name val="Arial"/>
      <family val="2"/>
    </font>
    <font>
      <b/>
      <sz val="6"/>
      <color theme="1"/>
      <name val="Arial"/>
      <family val="2"/>
    </font>
    <font>
      <b/>
      <sz val="6"/>
      <color theme="1"/>
      <name val="Swis721 BT"/>
      <family val="2"/>
    </font>
    <font>
      <sz val="6"/>
      <color theme="1"/>
      <name val="Arial"/>
      <family val="2"/>
    </font>
    <font>
      <b/>
      <sz val="9"/>
      <color rgb="FF231F20"/>
      <name val="Swis721 BT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b/>
      <sz val="11"/>
      <color rgb="FFFF0000"/>
      <name val="Arial"/>
      <family val="2"/>
    </font>
    <font>
      <sz val="12"/>
      <color theme="1"/>
      <name val="Swis721 BT"/>
      <family val="2"/>
    </font>
    <font>
      <b/>
      <sz val="8"/>
      <color rgb="FFFF0000"/>
      <name val="Calibri"/>
      <family val="1"/>
      <charset val="2"/>
    </font>
    <font>
      <b/>
      <sz val="8"/>
      <color rgb="FFFF0000"/>
      <name val="Symbol"/>
      <family val="1"/>
      <charset val="2"/>
    </font>
    <font>
      <b/>
      <sz val="7.7"/>
      <color rgb="FFFF0000"/>
      <name val="Calibri"/>
      <family val="2"/>
    </font>
    <font>
      <sz val="11"/>
      <color rgb="FFFF0000"/>
      <name val="Arial"/>
      <family val="2"/>
    </font>
    <font>
      <b/>
      <sz val="11"/>
      <color rgb="FFFF0000"/>
      <name val="Swis721 BT"/>
      <family val="2"/>
    </font>
    <font>
      <b/>
      <sz val="12"/>
      <name val="Swis721 BT"/>
      <family val="2"/>
    </font>
    <font>
      <sz val="7"/>
      <color theme="4"/>
      <name val="Arial Narrow"/>
      <family val="2"/>
    </font>
    <font>
      <sz val="8"/>
      <color theme="4"/>
      <name val="Arial Narrow"/>
      <family val="1"/>
      <charset val="2"/>
    </font>
    <font>
      <sz val="8"/>
      <color theme="4"/>
      <name val="Symbol"/>
      <family val="1"/>
      <charset val="2"/>
    </font>
    <font>
      <sz val="8"/>
      <color theme="4"/>
      <name val="Arial Narrow"/>
      <family val="2"/>
    </font>
    <font>
      <b/>
      <sz val="7"/>
      <color theme="1"/>
      <name val="Arial"/>
      <family val="2"/>
    </font>
    <font>
      <sz val="7"/>
      <color theme="1"/>
      <name val="Swis721 BT"/>
      <family val="2"/>
    </font>
    <font>
      <b/>
      <sz val="8"/>
      <color theme="1"/>
      <name val="7S"/>
    </font>
    <font>
      <b/>
      <sz val="8"/>
      <color theme="1"/>
      <name val="Symbol"/>
      <family val="1"/>
      <charset val="2"/>
    </font>
    <font>
      <b/>
      <sz val="10"/>
      <color theme="1"/>
      <name val="Swis721 BT"/>
    </font>
    <font>
      <sz val="14"/>
      <color theme="1"/>
      <name val="Symbol"/>
      <family val="1"/>
      <charset val="2"/>
    </font>
    <font>
      <sz val="14"/>
      <color theme="1"/>
      <name val="Calibri"/>
      <family val="2"/>
      <scheme val="minor"/>
    </font>
    <font>
      <sz val="20"/>
      <color theme="1"/>
      <name val="Cambria Math"/>
      <family val="1"/>
    </font>
    <font>
      <sz val="20"/>
      <color theme="1"/>
      <name val="Symbol"/>
      <family val="1"/>
      <charset val="2"/>
    </font>
    <font>
      <sz val="26"/>
      <color theme="1"/>
      <name val="Arial"/>
      <family val="2"/>
    </font>
    <font>
      <b/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7"/>
      <color theme="1"/>
      <name val="Swis721 BT"/>
      <family val="2"/>
    </font>
    <font>
      <sz val="6"/>
      <color rgb="FF231F20"/>
      <name val="Swis721 bt"/>
    </font>
    <font>
      <sz val="14"/>
      <color theme="1"/>
      <name val="Swis721 bt"/>
    </font>
    <font>
      <b/>
      <sz val="8"/>
      <name val="Arial"/>
      <family val="2"/>
    </font>
    <font>
      <b/>
      <sz val="10"/>
      <name val="Swis721 BT"/>
      <family val="2"/>
    </font>
    <font>
      <u/>
      <sz val="11"/>
      <color theme="10"/>
      <name val="Arial"/>
      <family val="2"/>
    </font>
    <font>
      <b/>
      <sz val="8"/>
      <name val="Swis721 BT"/>
      <family val="2"/>
    </font>
    <font>
      <b/>
      <sz val="10"/>
      <name val="Arial"/>
      <family val="2"/>
    </font>
    <font>
      <b/>
      <sz val="10"/>
      <color rgb="FF231F20"/>
      <name val="Arial"/>
      <family val="2"/>
    </font>
    <font>
      <b/>
      <sz val="10"/>
      <color rgb="FF231F20"/>
      <name val="Swis721 bt"/>
    </font>
    <font>
      <sz val="10"/>
      <color theme="1"/>
      <name val="Swis721 bt"/>
    </font>
    <font>
      <b/>
      <sz val="10"/>
      <color theme="1"/>
      <name val="Calibri"/>
      <family val="2"/>
    </font>
    <font>
      <sz val="7"/>
      <color theme="1"/>
      <name val="Swis721 BT"/>
    </font>
    <font>
      <sz val="5"/>
      <color theme="1"/>
      <name val="Arial"/>
      <family val="2"/>
    </font>
    <font>
      <sz val="5"/>
      <color theme="1"/>
      <name val="Swis721 BT"/>
    </font>
    <font>
      <b/>
      <sz val="7"/>
      <color theme="1"/>
      <name val="Swis721 BT"/>
    </font>
    <font>
      <sz val="8"/>
      <name val="Arial"/>
    </font>
    <font>
      <sz val="12"/>
      <color theme="1"/>
      <name val="Symbol"/>
      <family val="1"/>
      <charset val="2"/>
    </font>
    <font>
      <b/>
      <sz val="12"/>
      <color theme="1"/>
      <name val="Symbol"/>
      <family val="1"/>
      <charset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color theme="1"/>
      <name val="Times New Roman"/>
      <family val="1"/>
    </font>
    <font>
      <sz val="9"/>
      <color theme="1"/>
      <name val="Arial"/>
      <family val="2"/>
    </font>
    <font>
      <sz val="10"/>
      <color theme="1"/>
      <name val="Times New Roman"/>
      <family val="1"/>
    </font>
    <font>
      <b/>
      <sz val="14"/>
      <color rgb="FF202124"/>
      <name val="Arial"/>
      <family val="2"/>
    </font>
    <font>
      <b/>
      <sz val="14"/>
      <color theme="1"/>
      <name val="Arial"/>
      <family val="2"/>
    </font>
    <font>
      <sz val="11"/>
      <color rgb="FF43494C"/>
      <name val="Open Sans"/>
      <family val="2"/>
    </font>
    <font>
      <sz val="11"/>
      <color rgb="FF231F20"/>
      <name val="Swis721 BT"/>
      <family val="2"/>
    </font>
    <font>
      <b/>
      <sz val="10"/>
      <color rgb="FF231F20"/>
      <name val="Symbol"/>
      <family val="1"/>
      <charset val="2"/>
    </font>
    <font>
      <b/>
      <sz val="15"/>
      <color rgb="FF666666"/>
      <name val="Roboto"/>
    </font>
    <font>
      <sz val="10.5"/>
      <color theme="1"/>
      <name val="Open Sans"/>
      <family val="2"/>
    </font>
    <font>
      <sz val="11"/>
      <name val="Arial"/>
    </font>
    <font>
      <b/>
      <sz val="14"/>
      <color rgb="FFFFFFFF"/>
      <name val="Swis721 bt"/>
    </font>
    <font>
      <sz val="12"/>
      <color theme="1"/>
      <name val="Swis721 bt"/>
    </font>
    <font>
      <sz val="11"/>
      <color theme="1"/>
      <name val="Calibri"/>
    </font>
    <font>
      <b/>
      <sz val="8"/>
      <color rgb="FF231F20"/>
      <name val="Swis721 bt"/>
    </font>
    <font>
      <b/>
      <sz val="11"/>
      <color theme="1"/>
      <name val="Calibri"/>
    </font>
    <font>
      <b/>
      <sz val="4"/>
      <color rgb="FF231F20"/>
      <name val="Swis721 BT"/>
    </font>
    <font>
      <sz val="9"/>
      <color theme="1"/>
      <name val="Swis721 BT"/>
      <family val="2"/>
    </font>
    <font>
      <sz val="9"/>
      <color theme="0"/>
      <name val="Swis721 bt"/>
    </font>
    <font>
      <sz val="9"/>
      <color rgb="FF231F20"/>
      <name val="Swis721 bt"/>
    </font>
    <font>
      <b/>
      <sz val="9"/>
      <color rgb="FFFF0000"/>
      <name val="Swis721 bt"/>
      <family val="2"/>
    </font>
    <font>
      <sz val="8"/>
      <color theme="0"/>
      <name val="Swis721 bt"/>
    </font>
    <font>
      <b/>
      <sz val="8"/>
      <color rgb="FFFF0000"/>
      <name val="Swis721 BT"/>
      <family val="2"/>
    </font>
    <font>
      <sz val="9"/>
      <color theme="1"/>
      <name val="Times New Roman"/>
    </font>
    <font>
      <u/>
      <sz val="11"/>
      <color theme="10"/>
      <name val="Arial"/>
    </font>
    <font>
      <b/>
      <sz val="7"/>
      <color rgb="FF231F20"/>
      <name val="Swis721 BT"/>
    </font>
    <font>
      <sz val="10"/>
      <color rgb="FF231F20"/>
      <name val="Swis721 BT"/>
      <family val="2"/>
    </font>
  </fonts>
  <fills count="39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theme="5"/>
        <bgColor theme="5"/>
      </patternFill>
    </fill>
    <fill>
      <patternFill patternType="solid">
        <fgColor rgb="FFCBCBCB"/>
        <bgColor rgb="FFCBCBCB"/>
      </patternFill>
    </fill>
    <fill>
      <patternFill patternType="solid">
        <fgColor theme="7"/>
        <bgColor theme="7"/>
      </patternFill>
    </fill>
    <fill>
      <patternFill patternType="solid">
        <fgColor rgb="FFE5E5E5"/>
        <bgColor rgb="FFE5E5E5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EF1CC"/>
        <bgColor rgb="FFFEF1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8EAADB"/>
        <bgColor theme="0"/>
      </patternFill>
    </fill>
    <fill>
      <patternFill patternType="solid">
        <fgColor rgb="FF8EAADB"/>
        <bgColor rgb="FFB4C6E7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59999389629810485"/>
        <bgColor rgb="FFB4C6E7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231F20"/>
        <bgColor rgb="FF231F20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rgb="FFADB9CA"/>
        <bgColor rgb="FFADB9CA"/>
      </patternFill>
    </fill>
    <fill>
      <patternFill patternType="solid">
        <fgColor rgb="FFADB9CA"/>
        <bgColor theme="0"/>
      </patternFill>
    </fill>
    <fill>
      <patternFill patternType="solid">
        <fgColor rgb="FFADB9CA"/>
        <bgColor indexed="64"/>
      </patternFill>
    </fill>
    <fill>
      <patternFill patternType="solid">
        <fgColor theme="8" tint="0.59999389629810485"/>
        <bgColor rgb="FFE2EFD9"/>
      </patternFill>
    </fill>
    <fill>
      <patternFill patternType="solid">
        <fgColor theme="8" tint="0.59999389629810485"/>
        <bgColor indexed="64"/>
      </patternFill>
    </fill>
  </fills>
  <borders count="23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FF0000"/>
      </left>
      <right/>
      <top style="thin">
        <color rgb="FF00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medium">
        <color indexed="64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/>
      <top style="thin">
        <color rgb="FF000000"/>
      </top>
      <bottom/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rgb="FFFF0000"/>
      </left>
      <right style="medium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 style="thin">
        <color rgb="FF000000"/>
      </top>
      <bottom/>
      <diagonal/>
    </border>
    <border>
      <left style="thin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rgb="FF00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000000"/>
      </top>
      <bottom/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medium">
        <color rgb="FFFF0000"/>
      </bottom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/>
      <right style="thin">
        <color theme="0"/>
      </right>
      <top style="thin">
        <color rgb="FF000000"/>
      </top>
      <bottom/>
      <diagonal/>
    </border>
    <border>
      <left style="thin">
        <color theme="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231F20"/>
      </right>
      <top/>
      <bottom/>
      <diagonal/>
    </border>
    <border>
      <left/>
      <right style="medium">
        <color rgb="FF231F2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231F20"/>
      </left>
      <right style="medium">
        <color rgb="FF231F2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231F2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231F2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231F20"/>
      </bottom>
      <diagonal/>
    </border>
    <border>
      <left/>
      <right style="medium">
        <color rgb="FF231F20"/>
      </right>
      <top/>
      <bottom style="medium">
        <color rgb="FF231F20"/>
      </bottom>
      <diagonal/>
    </border>
    <border>
      <left/>
      <right style="thin">
        <color rgb="FF000000"/>
      </right>
      <top/>
      <bottom style="medium">
        <color rgb="FF231F20"/>
      </bottom>
      <diagonal/>
    </border>
    <border>
      <left/>
      <right style="medium">
        <color rgb="FF231F20"/>
      </right>
      <top/>
      <bottom style="thin">
        <color rgb="FF000000"/>
      </bottom>
      <diagonal/>
    </border>
    <border>
      <left style="medium">
        <color rgb="FF231F20"/>
      </left>
      <right style="medium">
        <color rgb="FF231F20"/>
      </right>
      <top/>
      <bottom style="thin">
        <color rgb="FF000000"/>
      </bottom>
      <diagonal/>
    </border>
    <border>
      <left/>
      <right style="medium">
        <color rgb="FF231F20"/>
      </right>
      <top style="medium">
        <color rgb="FF000000"/>
      </top>
      <bottom/>
      <diagonal/>
    </border>
    <border>
      <left style="medium">
        <color rgb="FF231F20"/>
      </left>
      <right/>
      <top/>
      <bottom/>
      <diagonal/>
    </border>
    <border>
      <left style="medium">
        <color rgb="FF000000"/>
      </left>
      <right style="medium">
        <color rgb="FF231F20"/>
      </right>
      <top style="medium">
        <color rgb="FF000000"/>
      </top>
      <bottom/>
      <diagonal/>
    </border>
    <border>
      <left/>
      <right style="medium">
        <color rgb="FF231F20"/>
      </right>
      <top/>
      <bottom style="medium">
        <color rgb="FF000000"/>
      </bottom>
      <diagonal/>
    </border>
    <border>
      <left style="medium">
        <color rgb="FF231F20"/>
      </left>
      <right style="medium">
        <color rgb="FF231F20"/>
      </right>
      <top style="medium">
        <color rgb="FF000000"/>
      </top>
      <bottom style="medium">
        <color rgb="FF000000"/>
      </bottom>
      <diagonal/>
    </border>
    <border>
      <left style="medium">
        <color rgb="FF231F20"/>
      </left>
      <right style="medium">
        <color rgb="FF231F2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231F20"/>
      </right>
      <top style="medium">
        <color rgb="FF000000"/>
      </top>
      <bottom style="medium">
        <color rgb="FF000000"/>
      </bottom>
      <diagonal/>
    </border>
    <border>
      <left style="medium">
        <color rgb="FF231F2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231F20"/>
      </right>
      <top style="medium">
        <color indexed="64"/>
      </top>
      <bottom style="medium">
        <color indexed="64"/>
      </bottom>
      <diagonal/>
    </border>
    <border>
      <left/>
      <right style="medium">
        <color rgb="FF231F2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231F20"/>
      </right>
      <top style="medium">
        <color indexed="64"/>
      </top>
      <bottom style="medium">
        <color indexed="64"/>
      </bottom>
      <diagonal/>
    </border>
    <border>
      <left style="medium">
        <color rgb="FF231F2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231F20"/>
      </right>
      <top style="medium">
        <color indexed="64"/>
      </top>
      <bottom/>
      <diagonal/>
    </border>
    <border>
      <left/>
      <right style="medium">
        <color rgb="FF231F20"/>
      </right>
      <top style="medium">
        <color indexed="64"/>
      </top>
      <bottom/>
      <diagonal/>
    </border>
    <border>
      <left style="medium">
        <color rgb="FF231F20"/>
      </left>
      <right style="medium">
        <color rgb="FF231F20"/>
      </right>
      <top style="medium">
        <color indexed="64"/>
      </top>
      <bottom style="thin">
        <color rgb="FF000000"/>
      </bottom>
      <diagonal/>
    </border>
    <border>
      <left style="medium">
        <color rgb="FF231F2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231F20"/>
      </right>
      <top/>
      <bottom style="medium">
        <color indexed="64"/>
      </bottom>
      <diagonal/>
    </border>
    <border>
      <left/>
      <right style="medium">
        <color rgb="FF231F20"/>
      </right>
      <top/>
      <bottom style="medium">
        <color indexed="64"/>
      </bottom>
      <diagonal/>
    </border>
    <border>
      <left style="medium">
        <color rgb="FF231F20"/>
      </left>
      <right style="medium">
        <color rgb="FF231F20"/>
      </right>
      <top/>
      <bottom style="medium">
        <color indexed="64"/>
      </bottom>
      <diagonal/>
    </border>
    <border>
      <left style="medium">
        <color rgb="FF231F20"/>
      </left>
      <right style="medium">
        <color rgb="FF231F20"/>
      </right>
      <top style="medium">
        <color rgb="FF000000"/>
      </top>
      <bottom style="medium">
        <color indexed="64"/>
      </bottom>
      <diagonal/>
    </border>
    <border>
      <left style="medium">
        <color rgb="FF231F2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231F2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231F20"/>
      </right>
      <top style="medium">
        <color indexed="64"/>
      </top>
      <bottom style="medium">
        <color rgb="FF231F20"/>
      </bottom>
      <diagonal/>
    </border>
    <border>
      <left style="medium">
        <color rgb="FF231F20"/>
      </left>
      <right/>
      <top style="medium">
        <color indexed="64"/>
      </top>
      <bottom/>
      <diagonal/>
    </border>
    <border>
      <left style="medium">
        <color rgb="FF231F20"/>
      </left>
      <right style="medium">
        <color rgb="FF231F20"/>
      </right>
      <top style="medium">
        <color indexed="64"/>
      </top>
      <bottom/>
      <diagonal/>
    </border>
    <border>
      <left style="medium">
        <color rgb="FF231F20"/>
      </left>
      <right style="medium">
        <color indexed="64"/>
      </right>
      <top style="medium">
        <color indexed="64"/>
      </top>
      <bottom/>
      <diagonal/>
    </border>
    <border>
      <left style="medium">
        <color rgb="FF231F20"/>
      </left>
      <right/>
      <top/>
      <bottom style="medium">
        <color indexed="64"/>
      </bottom>
      <diagonal/>
    </border>
    <border>
      <left style="medium">
        <color rgb="FF231F2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231F2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231F20"/>
      </right>
      <top/>
      <bottom/>
      <diagonal/>
    </border>
    <border>
      <left style="medium">
        <color rgb="FF231F2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231F20"/>
      </right>
      <top style="medium">
        <color indexed="64"/>
      </top>
      <bottom/>
      <diagonal/>
    </border>
    <border>
      <left style="medium">
        <color rgb="FF231F2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231F20"/>
      </right>
      <top style="medium">
        <color indexed="64"/>
      </top>
      <bottom style="medium">
        <color rgb="FF231F20"/>
      </bottom>
      <diagonal/>
    </border>
    <border>
      <left/>
      <right/>
      <top style="medium">
        <color indexed="64"/>
      </top>
      <bottom style="medium">
        <color rgb="FF231F2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231F20"/>
      </right>
      <top style="medium">
        <color indexed="64"/>
      </top>
      <bottom style="medium">
        <color rgb="FF000000"/>
      </bottom>
      <diagonal/>
    </border>
    <border>
      <left style="medium">
        <color rgb="FF231F20"/>
      </left>
      <right style="medium">
        <color rgb="FF231F20"/>
      </right>
      <top style="medium">
        <color indexed="64"/>
      </top>
      <bottom style="medium">
        <color rgb="FF000000"/>
      </bottom>
      <diagonal/>
    </border>
    <border>
      <left style="medium">
        <color rgb="FF231F2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231F20"/>
      </right>
      <top/>
      <bottom style="medium">
        <color rgb="FF231F20"/>
      </bottom>
      <diagonal/>
    </border>
    <border>
      <left style="medium">
        <color rgb="FF000000"/>
      </left>
      <right style="medium">
        <color rgb="FF231F2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231F2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231F2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231F20"/>
      </right>
      <top style="medium">
        <color rgb="FF000000"/>
      </top>
      <bottom style="medium">
        <color indexed="64"/>
      </bottom>
      <diagonal/>
    </border>
    <border>
      <left style="medium">
        <color rgb="FF231F2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231F2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231F2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9" fontId="28" fillId="0" borderId="0" applyFont="0" applyFill="0" applyBorder="0" applyAlignment="0" applyProtection="0"/>
    <xf numFmtId="0" fontId="128" fillId="0" borderId="0" applyNumberFormat="0" applyFill="0" applyBorder="0" applyAlignment="0" applyProtection="0"/>
  </cellStyleXfs>
  <cellXfs count="1422">
    <xf numFmtId="0" fontId="0" fillId="0" borderId="0" xfId="0" applyFont="1" applyAlignment="1"/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Font="1"/>
    <xf numFmtId="0" fontId="1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4" borderId="2" xfId="0" applyFont="1" applyFill="1" applyBorder="1"/>
    <xf numFmtId="0" fontId="9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3" fillId="0" borderId="0" xfId="0" applyFont="1" applyAlignment="1">
      <alignment horizontal="center"/>
    </xf>
    <xf numFmtId="0" fontId="8" fillId="4" borderId="2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1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2" fontId="29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30" fillId="0" borderId="0" xfId="0" applyFont="1"/>
    <xf numFmtId="0" fontId="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4" fillId="0" borderId="0" xfId="0" applyFont="1"/>
    <xf numFmtId="2" fontId="0" fillId="0" borderId="0" xfId="0" applyNumberFormat="1" applyFont="1"/>
    <xf numFmtId="0" fontId="22" fillId="0" borderId="0" xfId="0" applyFont="1"/>
    <xf numFmtId="9" fontId="24" fillId="0" borderId="0" xfId="0" applyNumberFormat="1" applyFont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/>
    <xf numFmtId="49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2" fontId="0" fillId="0" borderId="3" xfId="0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0" fillId="0" borderId="3" xfId="0" applyFont="1" applyBorder="1"/>
    <xf numFmtId="49" fontId="0" fillId="0" borderId="3" xfId="0" applyNumberFormat="1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Border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21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2" fontId="23" fillId="0" borderId="3" xfId="0" applyNumberFormat="1" applyFont="1" applyFill="1" applyBorder="1" applyAlignment="1">
      <alignment horizontal="center"/>
    </xf>
    <xf numFmtId="164" fontId="0" fillId="0" borderId="3" xfId="0" applyNumberFormat="1" applyFont="1" applyFill="1" applyBorder="1"/>
    <xf numFmtId="0" fontId="22" fillId="0" borderId="3" xfId="0" applyFont="1" applyFill="1" applyBorder="1" applyAlignment="1">
      <alignment horizontal="center"/>
    </xf>
    <xf numFmtId="2" fontId="24" fillId="0" borderId="3" xfId="0" applyNumberFormat="1" applyFont="1" applyFill="1" applyBorder="1" applyAlignment="1">
      <alignment horizontal="center"/>
    </xf>
    <xf numFmtId="2" fontId="25" fillId="0" borderId="3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5" fillId="16" borderId="13" xfId="0" applyNumberFormat="1" applyFont="1" applyFill="1" applyBorder="1" applyAlignment="1" applyProtection="1">
      <alignment horizontal="center" vertical="center"/>
      <protection locked="0"/>
    </xf>
    <xf numFmtId="1" fontId="0" fillId="4" borderId="3" xfId="0" applyNumberFormat="1" applyFont="1" applyFill="1" applyBorder="1" applyAlignment="1">
      <alignment horizontal="center"/>
    </xf>
    <xf numFmtId="0" fontId="11" fillId="0" borderId="3" xfId="0" applyFont="1" applyBorder="1"/>
    <xf numFmtId="0" fontId="6" fillId="0" borderId="3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/>
    </xf>
    <xf numFmtId="0" fontId="5" fillId="0" borderId="13" xfId="0" applyFont="1" applyBorder="1" applyAlignment="1"/>
    <xf numFmtId="0" fontId="37" fillId="0" borderId="28" xfId="0" applyFont="1" applyBorder="1" applyAlignment="1">
      <alignment horizontal="center"/>
    </xf>
    <xf numFmtId="0" fontId="37" fillId="0" borderId="25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37" fillId="0" borderId="0" xfId="0" applyFont="1" applyAlignment="1"/>
    <xf numFmtId="0" fontId="4" fillId="8" borderId="22" xfId="0" applyFont="1" applyFill="1" applyBorder="1" applyAlignment="1">
      <alignment horizontal="center"/>
    </xf>
    <xf numFmtId="0" fontId="20" fillId="9" borderId="23" xfId="0" applyFont="1" applyFill="1" applyBorder="1" applyAlignment="1">
      <alignment horizontal="center"/>
    </xf>
    <xf numFmtId="0" fontId="37" fillId="0" borderId="3" xfId="0" applyFont="1" applyBorder="1" applyAlignment="1"/>
    <xf numFmtId="0" fontId="37" fillId="0" borderId="3" xfId="0" applyFont="1" applyBorder="1" applyAlignment="1">
      <alignment horizontal="center"/>
    </xf>
    <xf numFmtId="0" fontId="37" fillId="20" borderId="3" xfId="0" applyFont="1" applyFill="1" applyBorder="1" applyAlignment="1">
      <alignment horizontal="center"/>
    </xf>
    <xf numFmtId="0" fontId="50" fillId="0" borderId="3" xfId="0" applyFont="1" applyBorder="1" applyAlignment="1">
      <alignment horizontal="center"/>
    </xf>
    <xf numFmtId="0" fontId="52" fillId="0" borderId="3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0" fillId="0" borderId="18" xfId="0" applyFont="1" applyBorder="1" applyAlignment="1"/>
    <xf numFmtId="0" fontId="48" fillId="0" borderId="3" xfId="0" applyFont="1" applyBorder="1" applyAlignment="1">
      <alignment horizontal="center"/>
    </xf>
    <xf numFmtId="0" fontId="48" fillId="0" borderId="3" xfId="0" applyFont="1" applyBorder="1" applyAlignment="1"/>
    <xf numFmtId="2" fontId="0" fillId="0" borderId="3" xfId="0" applyNumberFormat="1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37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1" fillId="0" borderId="0" xfId="0" applyFont="1" applyAlignment="1"/>
    <xf numFmtId="0" fontId="43" fillId="0" borderId="0" xfId="0" applyFont="1" applyAlignment="1"/>
    <xf numFmtId="0" fontId="0" fillId="19" borderId="46" xfId="0" applyFill="1" applyBorder="1" applyAlignment="1" applyProtection="1">
      <alignment horizontal="center"/>
      <protection locked="0"/>
    </xf>
    <xf numFmtId="0" fontId="47" fillId="19" borderId="47" xfId="0" applyFont="1" applyFill="1" applyBorder="1" applyAlignment="1" applyProtection="1">
      <alignment horizontal="center"/>
      <protection locked="0"/>
    </xf>
    <xf numFmtId="0" fontId="0" fillId="0" borderId="0" xfId="0"/>
    <xf numFmtId="0" fontId="47" fillId="0" borderId="39" xfId="0" applyFont="1" applyBorder="1" applyAlignment="1">
      <alignment horizontal="right"/>
    </xf>
    <xf numFmtId="0" fontId="0" fillId="19" borderId="40" xfId="0" applyFill="1" applyBorder="1" applyAlignment="1" applyProtection="1">
      <alignment horizontal="center"/>
      <protection locked="0"/>
    </xf>
    <xf numFmtId="0" fontId="47" fillId="0" borderId="40" xfId="0" applyFont="1" applyBorder="1" applyAlignment="1" applyProtection="1">
      <alignment horizontal="center"/>
      <protection hidden="1"/>
    </xf>
    <xf numFmtId="0" fontId="47" fillId="0" borderId="41" xfId="0" applyFont="1" applyBorder="1" applyAlignment="1" applyProtection="1">
      <alignment horizontal="center"/>
      <protection locked="0"/>
    </xf>
    <xf numFmtId="0" fontId="47" fillId="22" borderId="18" xfId="0" applyFont="1" applyFill="1" applyBorder="1" applyAlignment="1" applyProtection="1">
      <alignment horizontal="center"/>
      <protection hidden="1"/>
    </xf>
    <xf numFmtId="0" fontId="0" fillId="0" borderId="3" xfId="0" applyBorder="1"/>
    <xf numFmtId="0" fontId="47" fillId="0" borderId="27" xfId="0" applyFont="1" applyBorder="1" applyAlignment="1">
      <alignment horizontal="right"/>
    </xf>
    <xf numFmtId="0" fontId="0" fillId="19" borderId="28" xfId="0" applyFill="1" applyBorder="1" applyAlignment="1" applyProtection="1">
      <alignment horizontal="center"/>
      <protection locked="0"/>
    </xf>
    <xf numFmtId="0" fontId="47" fillId="0" borderId="28" xfId="0" applyFont="1" applyBorder="1" applyAlignment="1" applyProtection="1">
      <alignment horizontal="center"/>
      <protection hidden="1"/>
    </xf>
    <xf numFmtId="0" fontId="47" fillId="0" borderId="29" xfId="0" applyFont="1" applyBorder="1" applyAlignment="1" applyProtection="1">
      <alignment horizontal="center"/>
      <protection locked="0"/>
    </xf>
    <xf numFmtId="0" fontId="47" fillId="18" borderId="14" xfId="0" applyFont="1" applyFill="1" applyBorder="1" applyAlignment="1" applyProtection="1">
      <alignment horizontal="left"/>
      <protection hidden="1"/>
    </xf>
    <xf numFmtId="0" fontId="47" fillId="18" borderId="42" xfId="0" applyFont="1" applyFill="1" applyBorder="1"/>
    <xf numFmtId="0" fontId="0" fillId="0" borderId="39" xfId="0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5" xfId="0" applyBorder="1"/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47" fillId="18" borderId="22" xfId="0" applyFont="1" applyFill="1" applyBorder="1" applyAlignment="1" applyProtection="1">
      <alignment horizontal="right"/>
      <protection hidden="1"/>
    </xf>
    <xf numFmtId="0" fontId="46" fillId="22" borderId="32" xfId="0" applyFont="1" applyFill="1" applyBorder="1" applyAlignment="1" applyProtection="1">
      <alignment horizontal="center" vertical="center"/>
      <protection hidden="1"/>
    </xf>
    <xf numFmtId="0" fontId="37" fillId="22" borderId="38" xfId="0" applyFont="1" applyFill="1" applyBorder="1" applyAlignment="1" applyProtection="1">
      <alignment horizontal="center"/>
      <protection hidden="1"/>
    </xf>
    <xf numFmtId="0" fontId="47" fillId="0" borderId="3" xfId="0" applyFont="1" applyBorder="1"/>
    <xf numFmtId="0" fontId="47" fillId="18" borderId="21" xfId="0" applyFont="1" applyFill="1" applyBorder="1" applyAlignment="1">
      <alignment horizontal="right"/>
    </xf>
    <xf numFmtId="0" fontId="61" fillId="18" borderId="20" xfId="0" applyFont="1" applyFill="1" applyBorder="1" applyAlignment="1" applyProtection="1">
      <alignment horizontal="right"/>
      <protection hidden="1"/>
    </xf>
    <xf numFmtId="0" fontId="47" fillId="18" borderId="43" xfId="0" applyFont="1" applyFill="1" applyBorder="1" applyAlignment="1">
      <alignment horizontal="left"/>
    </xf>
    <xf numFmtId="2" fontId="37" fillId="0" borderId="13" xfId="0" applyNumberFormat="1" applyFont="1" applyBorder="1" applyAlignment="1">
      <alignment horizontal="center"/>
    </xf>
    <xf numFmtId="2" fontId="37" fillId="0" borderId="26" xfId="1" applyNumberFormat="1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2" fontId="37" fillId="0" borderId="29" xfId="1" applyNumberFormat="1" applyFont="1" applyBorder="1" applyAlignment="1">
      <alignment horizontal="center"/>
    </xf>
    <xf numFmtId="0" fontId="62" fillId="0" borderId="0" xfId="0" applyFont="1" applyAlignment="1"/>
    <xf numFmtId="0" fontId="50" fillId="18" borderId="13" xfId="0" applyFont="1" applyFill="1" applyBorder="1" applyAlignment="1"/>
    <xf numFmtId="0" fontId="33" fillId="0" borderId="3" xfId="0" applyFont="1" applyFill="1" applyBorder="1"/>
    <xf numFmtId="0" fontId="63" fillId="0" borderId="3" xfId="0" applyFont="1" applyFill="1" applyBorder="1" applyAlignment="1">
      <alignment horizontal="left"/>
    </xf>
    <xf numFmtId="0" fontId="64" fillId="0" borderId="0" xfId="0" applyFont="1" applyAlignment="1"/>
    <xf numFmtId="0" fontId="65" fillId="0" borderId="3" xfId="0" applyFont="1" applyFill="1" applyBorder="1" applyAlignment="1">
      <alignment horizontal="left"/>
    </xf>
    <xf numFmtId="0" fontId="67" fillId="0" borderId="3" xfId="0" applyFont="1" applyFill="1" applyBorder="1"/>
    <xf numFmtId="0" fontId="65" fillId="0" borderId="3" xfId="0" applyFont="1" applyFill="1" applyBorder="1"/>
    <xf numFmtId="0" fontId="69" fillId="0" borderId="3" xfId="0" applyFont="1" applyBorder="1" applyAlignment="1"/>
    <xf numFmtId="0" fontId="64" fillId="0" borderId="3" xfId="0" applyFont="1" applyBorder="1" applyAlignment="1"/>
    <xf numFmtId="0" fontId="70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5" fillId="0" borderId="3" xfId="0" applyFont="1" applyBorder="1" applyAlignment="1"/>
    <xf numFmtId="0" fontId="38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wrapText="1"/>
    </xf>
    <xf numFmtId="0" fontId="36" fillId="0" borderId="3" xfId="0" applyFont="1" applyBorder="1" applyAlignment="1">
      <alignment wrapText="1"/>
    </xf>
    <xf numFmtId="2" fontId="1" fillId="0" borderId="1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20" fillId="9" borderId="35" xfId="0" applyFont="1" applyFill="1" applyBorder="1" applyAlignment="1">
      <alignment horizontal="left"/>
    </xf>
    <xf numFmtId="0" fontId="0" fillId="19" borderId="13" xfId="0" applyFill="1" applyBorder="1" applyAlignment="1" applyProtection="1">
      <alignment horizontal="center"/>
      <protection locked="0"/>
    </xf>
    <xf numFmtId="0" fontId="47" fillId="19" borderId="40" xfId="0" applyFont="1" applyFill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protection locked="0"/>
    </xf>
    <xf numFmtId="0" fontId="87" fillId="0" borderId="0" xfId="0" applyFont="1" applyAlignment="1"/>
    <xf numFmtId="0" fontId="51" fillId="0" borderId="0" xfId="0" applyFont="1" applyAlignment="1">
      <alignment vertical="center"/>
    </xf>
    <xf numFmtId="0" fontId="70" fillId="0" borderId="20" xfId="0" applyFont="1" applyBorder="1" applyAlignment="1"/>
    <xf numFmtId="2" fontId="0" fillId="0" borderId="22" xfId="0" applyNumberFormat="1" applyFont="1" applyBorder="1" applyAlignment="1"/>
    <xf numFmtId="0" fontId="0" fillId="0" borderId="22" xfId="0" applyFont="1" applyBorder="1" applyAlignment="1"/>
    <xf numFmtId="0" fontId="70" fillId="0" borderId="22" xfId="0" applyFont="1" applyBorder="1" applyAlignment="1"/>
    <xf numFmtId="0" fontId="0" fillId="0" borderId="14" xfId="0" applyFont="1" applyBorder="1" applyAlignment="1"/>
    <xf numFmtId="0" fontId="64" fillId="0" borderId="16" xfId="0" applyFont="1" applyBorder="1" applyAlignment="1"/>
    <xf numFmtId="0" fontId="0" fillId="0" borderId="15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5" xfId="0" applyFont="1" applyBorder="1" applyAlignment="1"/>
    <xf numFmtId="0" fontId="0" fillId="0" borderId="16" xfId="0" applyFont="1" applyBorder="1" applyAlignment="1"/>
    <xf numFmtId="0" fontId="72" fillId="0" borderId="16" xfId="0" applyFont="1" applyBorder="1" applyAlignment="1"/>
    <xf numFmtId="0" fontId="72" fillId="0" borderId="3" xfId="0" applyFont="1" applyBorder="1" applyAlignment="1"/>
    <xf numFmtId="0" fontId="74" fillId="0" borderId="16" xfId="0" applyFont="1" applyBorder="1" applyAlignment="1"/>
    <xf numFmtId="0" fontId="74" fillId="0" borderId="3" xfId="0" applyFont="1" applyBorder="1" applyAlignment="1"/>
    <xf numFmtId="0" fontId="64" fillId="0" borderId="17" xfId="0" applyFont="1" applyBorder="1" applyAlignment="1"/>
    <xf numFmtId="0" fontId="64" fillId="0" borderId="18" xfId="0" applyFont="1" applyBorder="1" applyAlignment="1"/>
    <xf numFmtId="0" fontId="14" fillId="0" borderId="3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 wrapText="1"/>
    </xf>
    <xf numFmtId="0" fontId="0" fillId="23" borderId="22" xfId="0" applyFont="1" applyFill="1" applyBorder="1" applyAlignment="1"/>
    <xf numFmtId="0" fontId="1" fillId="2" borderId="14" xfId="0" applyFont="1" applyFill="1" applyBorder="1" applyAlignment="1">
      <alignment vertical="center" wrapText="1"/>
    </xf>
    <xf numFmtId="2" fontId="1" fillId="2" borderId="13" xfId="0" applyNumberFormat="1" applyFont="1" applyFill="1" applyBorder="1" applyAlignment="1">
      <alignment horizontal="left" vertical="center"/>
    </xf>
    <xf numFmtId="0" fontId="0" fillId="2" borderId="13" xfId="0" applyFont="1" applyFill="1" applyBorder="1"/>
    <xf numFmtId="0" fontId="1" fillId="2" borderId="13" xfId="0" applyFont="1" applyFill="1" applyBorder="1" applyAlignment="1">
      <alignment horizontal="center" vertical="center" wrapText="1"/>
    </xf>
    <xf numFmtId="0" fontId="82" fillId="14" borderId="13" xfId="0" applyFont="1" applyFill="1" applyBorder="1" applyAlignment="1">
      <alignment horizontal="center" vertical="center" wrapText="1"/>
    </xf>
    <xf numFmtId="0" fontId="83" fillId="13" borderId="13" xfId="0" applyFont="1" applyFill="1" applyBorder="1" applyAlignment="1">
      <alignment horizontal="center" vertical="center" wrapText="1"/>
    </xf>
    <xf numFmtId="0" fontId="83" fillId="13" borderId="13" xfId="0" applyFont="1" applyFill="1" applyBorder="1" applyAlignment="1">
      <alignment vertical="center" wrapText="1"/>
    </xf>
    <xf numFmtId="0" fontId="89" fillId="17" borderId="13" xfId="0" applyFont="1" applyFill="1" applyBorder="1" applyAlignment="1">
      <alignment vertical="center" wrapText="1"/>
    </xf>
    <xf numFmtId="0" fontId="83" fillId="17" borderId="13" xfId="0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83" fillId="14" borderId="33" xfId="0" applyFont="1" applyFill="1" applyBorder="1" applyAlignment="1">
      <alignment horizontal="right" vertical="center" wrapText="1"/>
    </xf>
    <xf numFmtId="0" fontId="82" fillId="14" borderId="24" xfId="0" applyFont="1" applyFill="1" applyBorder="1" applyAlignment="1">
      <alignment horizontal="center" vertical="center" wrapText="1"/>
    </xf>
    <xf numFmtId="0" fontId="0" fillId="23" borderId="30" xfId="0" applyFont="1" applyFill="1" applyBorder="1" applyAlignment="1"/>
    <xf numFmtId="0" fontId="82" fillId="14" borderId="33" xfId="0" applyFont="1" applyFill="1" applyBorder="1" applyAlignment="1">
      <alignment vertical="center" wrapText="1"/>
    </xf>
    <xf numFmtId="2" fontId="1" fillId="2" borderId="30" xfId="0" applyNumberFormat="1" applyFont="1" applyFill="1" applyBorder="1" applyAlignment="1">
      <alignment horizontal="left" vertical="center"/>
    </xf>
    <xf numFmtId="0" fontId="0" fillId="23" borderId="24" xfId="0" applyFont="1" applyFill="1" applyBorder="1" applyAlignment="1"/>
    <xf numFmtId="0" fontId="90" fillId="0" borderId="0" xfId="0" applyFont="1" applyAlignment="1"/>
    <xf numFmtId="0" fontId="92" fillId="15" borderId="13" xfId="0" applyFont="1" applyFill="1" applyBorder="1" applyAlignment="1" applyProtection="1">
      <alignment horizontal="center"/>
      <protection locked="0"/>
    </xf>
    <xf numFmtId="0" fontId="86" fillId="13" borderId="13" xfId="0" applyFont="1" applyFill="1" applyBorder="1" applyAlignment="1">
      <alignment horizontal="center" vertical="center" wrapText="1"/>
    </xf>
    <xf numFmtId="0" fontId="45" fillId="17" borderId="13" xfId="0" applyFont="1" applyFill="1" applyBorder="1" applyAlignment="1">
      <alignment horizontal="center"/>
    </xf>
    <xf numFmtId="0" fontId="81" fillId="17" borderId="13" xfId="0" applyFont="1" applyFill="1" applyBorder="1" applyAlignment="1">
      <alignment horizontal="center" vertical="center" wrapText="1"/>
    </xf>
    <xf numFmtId="0" fontId="86" fillId="0" borderId="13" xfId="0" applyFont="1" applyBorder="1" applyAlignment="1">
      <alignment horizontal="center" vertical="center" wrapText="1"/>
    </xf>
    <xf numFmtId="0" fontId="81" fillId="0" borderId="13" xfId="0" applyFont="1" applyBorder="1" applyAlignment="1">
      <alignment horizontal="center" vertical="center" wrapText="1"/>
    </xf>
    <xf numFmtId="164" fontId="86" fillId="13" borderId="13" xfId="0" applyNumberFormat="1" applyFont="1" applyFill="1" applyBorder="1" applyAlignment="1">
      <alignment horizontal="center" vertical="center" wrapText="1"/>
    </xf>
    <xf numFmtId="49" fontId="5" fillId="16" borderId="33" xfId="0" applyNumberFormat="1" applyFont="1" applyFill="1" applyBorder="1" applyAlignment="1" applyProtection="1">
      <alignment horizontal="center" vertical="center"/>
      <protection locked="0"/>
    </xf>
    <xf numFmtId="0" fontId="92" fillId="15" borderId="24" xfId="0" applyFont="1" applyFill="1" applyBorder="1" applyAlignment="1" applyProtection="1">
      <alignment horizontal="center"/>
      <protection locked="0"/>
    </xf>
    <xf numFmtId="0" fontId="81" fillId="16" borderId="33" xfId="0" applyFont="1" applyFill="1" applyBorder="1" applyAlignment="1" applyProtection="1">
      <alignment horizontal="left" vertical="center"/>
      <protection locked="0"/>
    </xf>
    <xf numFmtId="0" fontId="87" fillId="0" borderId="0" xfId="0" applyFont="1" applyAlignment="1">
      <alignment wrapText="1"/>
    </xf>
    <xf numFmtId="0" fontId="87" fillId="0" borderId="0" xfId="0" applyFont="1"/>
    <xf numFmtId="0" fontId="36" fillId="0" borderId="17" xfId="0" applyFont="1" applyBorder="1"/>
    <xf numFmtId="0" fontId="36" fillId="0" borderId="18" xfId="0" applyFont="1" applyBorder="1" applyAlignment="1">
      <alignment horizontal="center"/>
    </xf>
    <xf numFmtId="0" fontId="36" fillId="0" borderId="18" xfId="0" applyFont="1" applyBorder="1"/>
    <xf numFmtId="0" fontId="36" fillId="0" borderId="18" xfId="0" applyFont="1" applyBorder="1" applyAlignment="1"/>
    <xf numFmtId="9" fontId="94" fillId="0" borderId="18" xfId="0" applyNumberFormat="1" applyFont="1" applyBorder="1" applyAlignment="1">
      <alignment horizontal="center"/>
    </xf>
    <xf numFmtId="0" fontId="0" fillId="0" borderId="13" xfId="0" applyFont="1" applyBorder="1" applyAlignment="1"/>
    <xf numFmtId="0" fontId="83" fillId="24" borderId="7" xfId="0" applyFont="1" applyFill="1" applyBorder="1" applyAlignment="1">
      <alignment horizontal="center" vertical="center" wrapText="1"/>
    </xf>
    <xf numFmtId="0" fontId="5" fillId="24" borderId="7" xfId="0" applyFont="1" applyFill="1" applyBorder="1" applyAlignment="1">
      <alignment horizontal="center" vertical="center" wrapText="1"/>
    </xf>
    <xf numFmtId="0" fontId="5" fillId="24" borderId="7" xfId="0" applyFont="1" applyFill="1" applyBorder="1" applyAlignment="1">
      <alignment horizontal="center" vertical="center"/>
    </xf>
    <xf numFmtId="0" fontId="80" fillId="0" borderId="13" xfId="0" applyFont="1" applyFill="1" applyBorder="1" applyAlignment="1">
      <alignment horizontal="center" vertical="center" wrapText="1"/>
    </xf>
    <xf numFmtId="2" fontId="80" fillId="0" borderId="13" xfId="0" applyNumberFormat="1" applyFont="1" applyFill="1" applyBorder="1" applyAlignment="1">
      <alignment horizontal="center" vertical="center" wrapText="1"/>
    </xf>
    <xf numFmtId="2" fontId="80" fillId="0" borderId="30" xfId="0" applyNumberFormat="1" applyFont="1" applyFill="1" applyBorder="1" applyAlignment="1">
      <alignment horizontal="center" vertical="center" wrapText="1"/>
    </xf>
    <xf numFmtId="164" fontId="80" fillId="0" borderId="13" xfId="0" applyNumberFormat="1" applyFont="1" applyBorder="1" applyAlignment="1">
      <alignment horizontal="center"/>
    </xf>
    <xf numFmtId="164" fontId="80" fillId="0" borderId="13" xfId="0" applyNumberFormat="1" applyFont="1" applyFill="1" applyBorder="1" applyAlignment="1">
      <alignment horizontal="center"/>
    </xf>
    <xf numFmtId="0" fontId="80" fillId="0" borderId="13" xfId="0" applyFont="1" applyFill="1" applyBorder="1" applyAlignment="1">
      <alignment horizontal="center"/>
    </xf>
    <xf numFmtId="164" fontId="80" fillId="0" borderId="13" xfId="0" applyNumberFormat="1" applyFont="1" applyFill="1" applyBorder="1" applyAlignment="1">
      <alignment horizontal="center" vertical="center" wrapText="1"/>
    </xf>
    <xf numFmtId="2" fontId="80" fillId="0" borderId="13" xfId="0" applyNumberFormat="1" applyFont="1" applyFill="1" applyBorder="1" applyAlignment="1">
      <alignment horizontal="center"/>
    </xf>
    <xf numFmtId="0" fontId="80" fillId="0" borderId="13" xfId="0" applyFont="1" applyBorder="1" applyAlignment="1">
      <alignment horizontal="center"/>
    </xf>
    <xf numFmtId="0" fontId="80" fillId="0" borderId="24" xfId="0" applyFont="1" applyFill="1" applyBorder="1" applyAlignment="1">
      <alignment horizontal="center"/>
    </xf>
    <xf numFmtId="0" fontId="80" fillId="0" borderId="33" xfId="0" applyFont="1" applyFill="1" applyBorder="1" applyAlignment="1">
      <alignment horizontal="center"/>
    </xf>
    <xf numFmtId="2" fontId="83" fillId="0" borderId="13" xfId="0" applyNumberFormat="1" applyFont="1" applyBorder="1" applyAlignment="1">
      <alignment horizontal="center"/>
    </xf>
    <xf numFmtId="0" fontId="95" fillId="0" borderId="0" xfId="0" applyFont="1" applyAlignment="1"/>
    <xf numFmtId="0" fontId="96" fillId="0" borderId="3" xfId="0" applyFont="1" applyBorder="1" applyAlignment="1">
      <alignment horizontal="center"/>
    </xf>
    <xf numFmtId="0" fontId="99" fillId="0" borderId="3" xfId="0" applyFont="1" applyBorder="1" applyAlignment="1">
      <alignment horizontal="center"/>
    </xf>
    <xf numFmtId="0" fontId="100" fillId="0" borderId="0" xfId="0" applyFont="1" applyAlignment="1">
      <alignment horizontal="left" vertical="center"/>
    </xf>
    <xf numFmtId="0" fontId="83" fillId="25" borderId="45" xfId="0" applyFont="1" applyFill="1" applyBorder="1" applyAlignment="1">
      <alignment horizontal="center" vertical="center"/>
    </xf>
    <xf numFmtId="0" fontId="83" fillId="25" borderId="46" xfId="0" applyFont="1" applyFill="1" applyBorder="1" applyAlignment="1">
      <alignment horizontal="center" vertical="center"/>
    </xf>
    <xf numFmtId="2" fontId="83" fillId="25" borderId="46" xfId="0" applyNumberFormat="1" applyFont="1" applyFill="1" applyBorder="1" applyAlignment="1">
      <alignment horizontal="center" vertical="center" wrapText="1"/>
    </xf>
    <xf numFmtId="2" fontId="83" fillId="25" borderId="47" xfId="0" applyNumberFormat="1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horizontal="center"/>
    </xf>
    <xf numFmtId="2" fontId="80" fillId="0" borderId="13" xfId="0" applyNumberFormat="1" applyFont="1" applyBorder="1" applyAlignment="1">
      <alignment horizontal="center" vertical="center" wrapText="1"/>
    </xf>
    <xf numFmtId="0" fontId="80" fillId="0" borderId="40" xfId="0" applyFont="1" applyBorder="1" applyAlignment="1">
      <alignment horizontal="center"/>
    </xf>
    <xf numFmtId="2" fontId="80" fillId="0" borderId="40" xfId="0" applyNumberFormat="1" applyFont="1" applyBorder="1" applyAlignment="1">
      <alignment horizontal="center" vertical="center" wrapText="1"/>
    </xf>
    <xf numFmtId="0" fontId="80" fillId="0" borderId="22" xfId="0" applyFont="1" applyBorder="1" applyAlignment="1">
      <alignment horizontal="center"/>
    </xf>
    <xf numFmtId="0" fontId="80" fillId="0" borderId="30" xfId="0" applyFont="1" applyFill="1" applyBorder="1" applyAlignment="1">
      <alignment horizontal="center" vertical="center" wrapText="1"/>
    </xf>
    <xf numFmtId="0" fontId="0" fillId="0" borderId="53" xfId="0" applyFont="1" applyBorder="1" applyAlignment="1"/>
    <xf numFmtId="0" fontId="56" fillId="0" borderId="54" xfId="0" applyFont="1" applyBorder="1" applyAlignment="1">
      <alignment horizontal="center"/>
    </xf>
    <xf numFmtId="0" fontId="103" fillId="0" borderId="54" xfId="0" applyFont="1" applyBorder="1" applyAlignment="1">
      <alignment horizontal="right" vertical="center" wrapText="1"/>
    </xf>
    <xf numFmtId="0" fontId="102" fillId="0" borderId="54" xfId="0" applyFont="1" applyBorder="1" applyAlignment="1">
      <alignment horizontal="center" vertical="center"/>
    </xf>
    <xf numFmtId="0" fontId="57" fillId="0" borderId="54" xfId="0" applyFont="1" applyBorder="1" applyAlignment="1">
      <alignment horizontal="center"/>
    </xf>
    <xf numFmtId="0" fontId="37" fillId="0" borderId="56" xfId="0" applyFont="1" applyBorder="1" applyAlignment="1"/>
    <xf numFmtId="0" fontId="59" fillId="20" borderId="56" xfId="0" applyFont="1" applyFill="1" applyBorder="1" applyAlignment="1">
      <alignment horizontal="right" wrapText="1"/>
    </xf>
    <xf numFmtId="0" fontId="37" fillId="0" borderId="58" xfId="0" applyFont="1" applyBorder="1" applyAlignment="1"/>
    <xf numFmtId="0" fontId="16" fillId="0" borderId="59" xfId="0" applyFont="1" applyBorder="1" applyAlignment="1">
      <alignment horizontal="center"/>
    </xf>
    <xf numFmtId="0" fontId="0" fillId="0" borderId="59" xfId="0" applyFont="1" applyBorder="1" applyAlignment="1"/>
    <xf numFmtId="0" fontId="0" fillId="0" borderId="60" xfId="0" applyFont="1" applyBorder="1" applyAlignment="1"/>
    <xf numFmtId="164" fontId="20" fillId="7" borderId="63" xfId="0" applyNumberFormat="1" applyFont="1" applyFill="1" applyBorder="1" applyAlignment="1">
      <alignment horizontal="left"/>
    </xf>
    <xf numFmtId="0" fontId="4" fillId="8" borderId="3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4" fillId="8" borderId="31" xfId="0" applyFont="1" applyFill="1" applyBorder="1" applyAlignment="1">
      <alignment horizontal="center"/>
    </xf>
    <xf numFmtId="0" fontId="41" fillId="0" borderId="13" xfId="0" applyFont="1" applyFill="1" applyBorder="1" applyAlignment="1">
      <alignment horizontal="center"/>
    </xf>
    <xf numFmtId="0" fontId="78" fillId="0" borderId="13" xfId="0" applyFont="1" applyBorder="1" applyAlignment="1">
      <alignment horizontal="center"/>
    </xf>
    <xf numFmtId="0" fontId="78" fillId="0" borderId="13" xfId="0" applyFont="1" applyFill="1" applyBorder="1" applyAlignment="1">
      <alignment horizontal="center"/>
    </xf>
    <xf numFmtId="2" fontId="0" fillId="0" borderId="3" xfId="0" applyNumberFormat="1" applyFont="1" applyBorder="1"/>
    <xf numFmtId="0" fontId="0" fillId="0" borderId="33" xfId="0" applyBorder="1" applyAlignment="1">
      <alignment horizontal="center"/>
    </xf>
    <xf numFmtId="0" fontId="37" fillId="0" borderId="33" xfId="0" applyFont="1" applyBorder="1" applyAlignment="1">
      <alignment horizontal="center"/>
    </xf>
    <xf numFmtId="0" fontId="110" fillId="0" borderId="3" xfId="0" applyFont="1" applyBorder="1" applyAlignment="1">
      <alignment horizontal="center" vertical="center" wrapText="1"/>
    </xf>
    <xf numFmtId="1" fontId="81" fillId="0" borderId="3" xfId="0" applyNumberFormat="1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/>
    </xf>
    <xf numFmtId="0" fontId="42" fillId="4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39" fillId="0" borderId="3" xfId="0" applyNumberFormat="1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164" fontId="44" fillId="0" borderId="3" xfId="0" applyNumberFormat="1" applyFont="1" applyBorder="1" applyAlignment="1">
      <alignment horizontal="center" vertical="center" wrapText="1"/>
    </xf>
    <xf numFmtId="0" fontId="101" fillId="0" borderId="3" xfId="0" applyFont="1" applyBorder="1" applyAlignment="1">
      <alignment horizontal="center" vertical="center" wrapText="1"/>
    </xf>
    <xf numFmtId="0" fontId="83" fillId="4" borderId="40" xfId="0" applyFont="1" applyFill="1" applyBorder="1" applyAlignment="1">
      <alignment horizontal="center" vertical="center" wrapText="1"/>
    </xf>
    <xf numFmtId="0" fontId="51" fillId="0" borderId="40" xfId="0" applyFont="1" applyBorder="1" applyAlignment="1">
      <alignment horizontal="center" vertical="center" wrapText="1"/>
    </xf>
    <xf numFmtId="0" fontId="51" fillId="0" borderId="40" xfId="0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3" fillId="4" borderId="82" xfId="0" applyFont="1" applyFill="1" applyBorder="1" applyAlignment="1">
      <alignment horizontal="center" vertical="center" wrapText="1"/>
    </xf>
    <xf numFmtId="0" fontId="36" fillId="0" borderId="13" xfId="0" applyFont="1" applyBorder="1" applyAlignment="1"/>
    <xf numFmtId="0" fontId="71" fillId="0" borderId="3" xfId="0" applyFont="1" applyFill="1" applyBorder="1" applyAlignment="1">
      <alignment horizontal="center"/>
    </xf>
    <xf numFmtId="0" fontId="0" fillId="0" borderId="2" xfId="0" applyFont="1" applyFill="1" applyBorder="1"/>
    <xf numFmtId="0" fontId="3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 applyFill="1"/>
    <xf numFmtId="0" fontId="111" fillId="0" borderId="0" xfId="0" applyFont="1" applyFill="1"/>
    <xf numFmtId="0" fontId="112" fillId="0" borderId="0" xfId="0" applyFont="1" applyFill="1"/>
    <xf numFmtId="0" fontId="0" fillId="0" borderId="3" xfId="0" applyFill="1" applyBorder="1"/>
    <xf numFmtId="0" fontId="34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2" fontId="0" fillId="0" borderId="3" xfId="0" applyNumberFormat="1" applyFill="1" applyBorder="1"/>
    <xf numFmtId="0" fontId="10" fillId="0" borderId="0" xfId="0" applyFont="1" applyAlignment="1"/>
    <xf numFmtId="0" fontId="47" fillId="0" borderId="3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right"/>
    </xf>
    <xf numFmtId="0" fontId="47" fillId="0" borderId="1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18" borderId="13" xfId="0" applyFont="1" applyFill="1" applyBorder="1"/>
    <xf numFmtId="0" fontId="28" fillId="0" borderId="0" xfId="0" applyFont="1" applyAlignment="1"/>
    <xf numFmtId="0" fontId="119" fillId="0" borderId="0" xfId="0" applyFont="1" applyAlignment="1"/>
    <xf numFmtId="0" fontId="121" fillId="0" borderId="3" xfId="0" applyFont="1" applyBorder="1" applyAlignment="1"/>
    <xf numFmtId="0" fontId="120" fillId="0" borderId="3" xfId="0" applyFont="1" applyBorder="1" applyAlignment="1">
      <alignment horizontal="center"/>
    </xf>
    <xf numFmtId="0" fontId="119" fillId="0" borderId="3" xfId="0" applyFont="1" applyBorder="1" applyAlignment="1"/>
    <xf numFmtId="0" fontId="10" fillId="0" borderId="3" xfId="0" applyFont="1" applyFill="1" applyBorder="1" applyAlignment="1"/>
    <xf numFmtId="0" fontId="0" fillId="0" borderId="85" xfId="0" applyFont="1" applyBorder="1" applyAlignment="1"/>
    <xf numFmtId="0" fontId="0" fillId="0" borderId="86" xfId="0" applyFont="1" applyBorder="1" applyAlignment="1"/>
    <xf numFmtId="0" fontId="0" fillId="0" borderId="87" xfId="0" applyFont="1" applyBorder="1" applyAlignment="1"/>
    <xf numFmtId="0" fontId="0" fillId="0" borderId="88" xfId="0" applyFont="1" applyBorder="1" applyAlignment="1"/>
    <xf numFmtId="0" fontId="0" fillId="0" borderId="89" xfId="0" applyFont="1" applyBorder="1" applyAlignment="1"/>
    <xf numFmtId="0" fontId="0" fillId="0" borderId="88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89" xfId="0" applyFont="1" applyBorder="1" applyAlignment="1">
      <alignment vertical="center"/>
    </xf>
    <xf numFmtId="0" fontId="115" fillId="0" borderId="3" xfId="0" applyFont="1" applyBorder="1" applyAlignment="1">
      <alignment horizontal="center"/>
    </xf>
    <xf numFmtId="0" fontId="115" fillId="0" borderId="89" xfId="0" applyFont="1" applyBorder="1" applyAlignment="1">
      <alignment horizontal="center"/>
    </xf>
    <xf numFmtId="0" fontId="0" fillId="0" borderId="51" xfId="0" applyFont="1" applyBorder="1" applyAlignment="1"/>
    <xf numFmtId="0" fontId="0" fillId="0" borderId="90" xfId="0" applyFont="1" applyBorder="1" applyAlignment="1"/>
    <xf numFmtId="0" fontId="0" fillId="0" borderId="44" xfId="0" applyFont="1" applyBorder="1" applyAlignment="1"/>
    <xf numFmtId="1" fontId="81" fillId="0" borderId="13" xfId="0" applyNumberFormat="1" applyFont="1" applyBorder="1" applyAlignment="1" applyProtection="1">
      <alignment horizontal="center"/>
      <protection locked="0"/>
    </xf>
    <xf numFmtId="1" fontId="81" fillId="0" borderId="13" xfId="0" applyNumberFormat="1" applyFont="1" applyBorder="1" applyAlignment="1" applyProtection="1">
      <alignment horizontal="center" vertical="center" wrapText="1"/>
      <protection locked="0"/>
    </xf>
    <xf numFmtId="0" fontId="83" fillId="4" borderId="13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protection locked="0"/>
    </xf>
    <xf numFmtId="0" fontId="36" fillId="10" borderId="68" xfId="0" applyFont="1" applyFill="1" applyBorder="1" applyAlignment="1" applyProtection="1">
      <alignment horizontal="center"/>
      <protection locked="0"/>
    </xf>
    <xf numFmtId="2" fontId="0" fillId="10" borderId="53" xfId="0" applyNumberFormat="1" applyFont="1" applyFill="1" applyBorder="1" applyAlignment="1" applyProtection="1">
      <alignment horizontal="center"/>
      <protection locked="0"/>
    </xf>
    <xf numFmtId="0" fontId="36" fillId="10" borderId="75" xfId="0" applyFont="1" applyFill="1" applyBorder="1" applyAlignment="1" applyProtection="1">
      <alignment horizontal="center"/>
      <protection locked="0"/>
    </xf>
    <xf numFmtId="2" fontId="0" fillId="10" borderId="54" xfId="0" applyNumberFormat="1" applyFont="1" applyFill="1" applyBorder="1" applyAlignment="1" applyProtection="1">
      <alignment horizontal="center"/>
      <protection locked="0"/>
    </xf>
    <xf numFmtId="0" fontId="36" fillId="10" borderId="69" xfId="0" applyFont="1" applyFill="1" applyBorder="1" applyAlignment="1" applyProtection="1">
      <alignment horizontal="center"/>
      <protection locked="0"/>
    </xf>
    <xf numFmtId="2" fontId="0" fillId="10" borderId="65" xfId="0" applyNumberFormat="1" applyFont="1" applyFill="1" applyBorder="1" applyAlignment="1" applyProtection="1">
      <alignment horizontal="center"/>
      <protection locked="0"/>
    </xf>
    <xf numFmtId="0" fontId="36" fillId="10" borderId="77" xfId="0" applyFont="1" applyFill="1" applyBorder="1" applyAlignment="1" applyProtection="1">
      <alignment horizontal="center"/>
      <protection locked="0"/>
    </xf>
    <xf numFmtId="2" fontId="0" fillId="10" borderId="74" xfId="0" applyNumberFormat="1" applyFont="1" applyFill="1" applyBorder="1" applyAlignment="1" applyProtection="1">
      <alignment horizontal="center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2" fontId="37" fillId="10" borderId="65" xfId="0" applyNumberFormat="1" applyFont="1" applyFill="1" applyBorder="1" applyAlignment="1" applyProtection="1">
      <alignment horizontal="left"/>
      <protection locked="0"/>
    </xf>
    <xf numFmtId="2" fontId="37" fillId="10" borderId="72" xfId="0" applyNumberFormat="1" applyFont="1" applyFill="1" applyBorder="1" applyAlignment="1" applyProtection="1">
      <alignment horizontal="center"/>
      <protection locked="0"/>
    </xf>
    <xf numFmtId="2" fontId="37" fillId="10" borderId="65" xfId="0" applyNumberFormat="1" applyFont="1" applyFill="1" applyBorder="1" applyAlignment="1" applyProtection="1">
      <alignment horizontal="center"/>
      <protection locked="0"/>
    </xf>
    <xf numFmtId="2" fontId="37" fillId="10" borderId="74" xfId="0" applyNumberFormat="1" applyFont="1" applyFill="1" applyBorder="1" applyAlignment="1" applyProtection="1">
      <alignment horizontal="center"/>
      <protection locked="0"/>
    </xf>
    <xf numFmtId="164" fontId="0" fillId="7" borderId="58" xfId="0" applyNumberFormat="1" applyFont="1" applyFill="1" applyBorder="1" applyAlignment="1" applyProtection="1">
      <alignment horizontal="left"/>
      <protection locked="0"/>
    </xf>
    <xf numFmtId="0" fontId="4" fillId="8" borderId="79" xfId="0" applyFont="1" applyFill="1" applyBorder="1" applyAlignment="1" applyProtection="1">
      <alignment horizontal="center"/>
      <protection locked="0"/>
    </xf>
    <xf numFmtId="0" fontId="0" fillId="7" borderId="59" xfId="0" applyFont="1" applyFill="1" applyBorder="1" applyAlignment="1" applyProtection="1">
      <alignment horizontal="center"/>
      <protection locked="0"/>
    </xf>
    <xf numFmtId="0" fontId="0" fillId="7" borderId="58" xfId="0" applyFont="1" applyFill="1" applyBorder="1" applyAlignment="1" applyProtection="1">
      <alignment horizontal="center"/>
      <protection locked="0"/>
    </xf>
    <xf numFmtId="0" fontId="4" fillId="8" borderId="78" xfId="0" applyFont="1" applyFill="1" applyBorder="1" applyAlignment="1" applyProtection="1">
      <alignment horizontal="center"/>
      <protection locked="0"/>
    </xf>
    <xf numFmtId="0" fontId="4" fillId="8" borderId="67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64" fontId="0" fillId="0" borderId="0" xfId="0" applyNumberFormat="1" applyFont="1" applyAlignment="1" applyProtection="1">
      <alignment horizontal="center"/>
      <protection locked="0"/>
    </xf>
    <xf numFmtId="2" fontId="24" fillId="0" borderId="0" xfId="0" applyNumberFormat="1" applyFont="1" applyAlignment="1" applyProtection="1">
      <alignment horizontal="center"/>
      <protection locked="0"/>
    </xf>
    <xf numFmtId="2" fontId="24" fillId="0" borderId="0" xfId="0" applyNumberFormat="1" applyFont="1" applyProtection="1">
      <protection locked="0"/>
    </xf>
    <xf numFmtId="164" fontId="37" fillId="0" borderId="0" xfId="0" applyNumberFormat="1" applyFont="1" applyAlignment="1" applyProtection="1">
      <alignment horizontal="left"/>
      <protection locked="0"/>
    </xf>
    <xf numFmtId="2" fontId="0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2" fontId="25" fillId="6" borderId="9" xfId="0" applyNumberFormat="1" applyFont="1" applyFill="1" applyBorder="1" applyAlignment="1" applyProtection="1">
      <alignment horizontal="center"/>
      <protection locked="0"/>
    </xf>
    <xf numFmtId="2" fontId="26" fillId="0" borderId="4" xfId="0" applyNumberFormat="1" applyFont="1" applyBorder="1" applyAlignment="1" applyProtection="1">
      <alignment horizontal="center"/>
      <protection locked="0"/>
    </xf>
    <xf numFmtId="1" fontId="25" fillId="6" borderId="10" xfId="0" applyNumberFormat="1" applyFont="1" applyFill="1" applyBorder="1" applyAlignment="1" applyProtection="1">
      <alignment horizontal="center"/>
      <protection locked="0"/>
    </xf>
    <xf numFmtId="2" fontId="0" fillId="0" borderId="4" xfId="0" applyNumberFormat="1" applyFont="1" applyBorder="1" applyAlignment="1" applyProtection="1">
      <alignment horizontal="center"/>
      <protection locked="0"/>
    </xf>
    <xf numFmtId="2" fontId="25" fillId="6" borderId="4" xfId="0" applyNumberFormat="1" applyFont="1" applyFill="1" applyBorder="1" applyAlignment="1" applyProtection="1">
      <alignment horizontal="center"/>
      <protection locked="0"/>
    </xf>
    <xf numFmtId="2" fontId="22" fillId="0" borderId="0" xfId="0" applyNumberFormat="1" applyFont="1" applyAlignment="1" applyProtection="1">
      <alignment horizontal="center"/>
      <protection locked="0"/>
    </xf>
    <xf numFmtId="9" fontId="24" fillId="3" borderId="7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0" fillId="0" borderId="7" xfId="0" applyFont="1" applyBorder="1" applyProtection="1"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0" fillId="3" borderId="13" xfId="0" applyFont="1" applyFill="1" applyBorder="1" applyProtection="1">
      <protection locked="0"/>
    </xf>
    <xf numFmtId="0" fontId="0" fillId="5" borderId="7" xfId="0" applyFont="1" applyFill="1" applyBorder="1" applyProtection="1">
      <protection locked="0"/>
    </xf>
    <xf numFmtId="0" fontId="0" fillId="5" borderId="6" xfId="0" applyFont="1" applyFill="1" applyBorder="1" applyProtection="1">
      <protection locked="0"/>
    </xf>
    <xf numFmtId="0" fontId="0" fillId="0" borderId="0" xfId="0" applyFont="1" applyAlignment="1" applyProtection="1">
      <alignment wrapText="1"/>
      <protection locked="0"/>
    </xf>
    <xf numFmtId="2" fontId="0" fillId="0" borderId="0" xfId="0" applyNumberFormat="1" applyFont="1" applyAlignment="1" applyProtection="1">
      <alignment wrapText="1"/>
      <protection locked="0"/>
    </xf>
    <xf numFmtId="0" fontId="37" fillId="20" borderId="61" xfId="0" applyFont="1" applyFill="1" applyBorder="1" applyAlignment="1" applyProtection="1">
      <alignment horizontal="center"/>
      <protection locked="0"/>
    </xf>
    <xf numFmtId="0" fontId="37" fillId="20" borderId="62" xfId="0" applyFont="1" applyFill="1" applyBorder="1" applyAlignment="1" applyProtection="1">
      <alignment horizontal="center"/>
      <protection locked="0"/>
    </xf>
    <xf numFmtId="0" fontId="37" fillId="19" borderId="52" xfId="0" applyFont="1" applyFill="1" applyBorder="1" applyAlignment="1" applyProtection="1">
      <alignment horizontal="center"/>
      <protection locked="0"/>
    </xf>
    <xf numFmtId="2" fontId="0" fillId="19" borderId="13" xfId="0" applyNumberFormat="1" applyFill="1" applyBorder="1" applyAlignment="1" applyProtection="1">
      <alignment horizontal="center"/>
      <protection locked="0"/>
    </xf>
    <xf numFmtId="0" fontId="120" fillId="18" borderId="13" xfId="0" applyFont="1" applyFill="1" applyBorder="1" applyAlignment="1" applyProtection="1">
      <alignment horizontal="center"/>
      <protection locked="0"/>
    </xf>
    <xf numFmtId="0" fontId="37" fillId="0" borderId="7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0" fillId="11" borderId="7" xfId="0" applyFont="1" applyFill="1" applyBorder="1" applyProtection="1">
      <protection locked="0"/>
    </xf>
    <xf numFmtId="0" fontId="10" fillId="0" borderId="7" xfId="0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47" fillId="21" borderId="39" xfId="0" applyFont="1" applyFill="1" applyBorder="1" applyAlignment="1" applyProtection="1">
      <alignment horizontal="right"/>
      <protection locked="0"/>
    </xf>
    <xf numFmtId="0" fontId="47" fillId="21" borderId="40" xfId="0" applyFont="1" applyFill="1" applyBorder="1" applyAlignment="1" applyProtection="1">
      <alignment horizontal="right"/>
      <protection locked="0"/>
    </xf>
    <xf numFmtId="0" fontId="47" fillId="21" borderId="40" xfId="0" applyFont="1" applyFill="1" applyBorder="1" applyAlignment="1" applyProtection="1">
      <alignment horizontal="center"/>
      <protection locked="0"/>
    </xf>
    <xf numFmtId="0" fontId="47" fillId="21" borderId="40" xfId="0" applyFont="1" applyFill="1" applyBorder="1" applyProtection="1">
      <protection locked="0"/>
    </xf>
    <xf numFmtId="0" fontId="47" fillId="21" borderId="41" xfId="0" applyFont="1" applyFill="1" applyBorder="1" applyAlignment="1" applyProtection="1">
      <alignment horizontal="center"/>
      <protection locked="0"/>
    </xf>
    <xf numFmtId="0" fontId="47" fillId="0" borderId="25" xfId="0" applyFont="1" applyBorder="1" applyAlignment="1" applyProtection="1">
      <alignment horizontal="right"/>
      <protection locked="0"/>
    </xf>
    <xf numFmtId="0" fontId="47" fillId="0" borderId="13" xfId="0" applyFont="1" applyBorder="1" applyAlignment="1" applyProtection="1">
      <alignment horizontal="center"/>
      <protection locked="0"/>
    </xf>
    <xf numFmtId="0" fontId="46" fillId="22" borderId="13" xfId="0" applyFont="1" applyFill="1" applyBorder="1" applyAlignment="1" applyProtection="1">
      <alignment vertical="center"/>
      <protection locked="0"/>
    </xf>
    <xf numFmtId="0" fontId="47" fillId="22" borderId="13" xfId="0" applyFont="1" applyFill="1" applyBorder="1" applyAlignment="1" applyProtection="1">
      <alignment horizontal="center"/>
      <protection locked="0"/>
    </xf>
    <xf numFmtId="0" fontId="0" fillId="22" borderId="26" xfId="0" applyFill="1" applyBorder="1" applyAlignment="1" applyProtection="1">
      <alignment horizontal="center"/>
      <protection locked="0"/>
    </xf>
    <xf numFmtId="0" fontId="47" fillId="0" borderId="27" xfId="0" applyFont="1" applyBorder="1" applyAlignment="1" applyProtection="1">
      <alignment horizontal="right"/>
      <protection locked="0"/>
    </xf>
    <xf numFmtId="0" fontId="47" fillId="0" borderId="28" xfId="0" applyFont="1" applyBorder="1" applyAlignment="1" applyProtection="1">
      <alignment horizontal="center"/>
      <protection locked="0"/>
    </xf>
    <xf numFmtId="0" fontId="47" fillId="18" borderId="28" xfId="0" applyFont="1" applyFill="1" applyBorder="1" applyAlignment="1" applyProtection="1">
      <alignment horizontal="right"/>
      <protection locked="0"/>
    </xf>
    <xf numFmtId="0" fontId="47" fillId="18" borderId="30" xfId="0" applyFont="1" applyFill="1" applyBorder="1" applyProtection="1">
      <protection locked="0"/>
    </xf>
    <xf numFmtId="0" fontId="47" fillId="18" borderId="34" xfId="0" applyFont="1" applyFill="1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47" fillId="18" borderId="42" xfId="0" applyFont="1" applyFill="1" applyBorder="1" applyAlignment="1" applyProtection="1">
      <alignment horizontal="center"/>
      <protection locked="0"/>
    </xf>
    <xf numFmtId="0" fontId="47" fillId="0" borderId="43" xfId="0" applyFont="1" applyBorder="1" applyProtection="1"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Alignment="1" applyProtection="1">
      <alignment horizontal="center"/>
      <protection locked="0"/>
    </xf>
    <xf numFmtId="1" fontId="83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24" borderId="13" xfId="0" applyFont="1" applyFill="1" applyBorder="1" applyAlignment="1">
      <alignment horizontal="center" vertical="center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106" fillId="5" borderId="11" xfId="0" applyFont="1" applyFill="1" applyBorder="1" applyAlignment="1">
      <alignment horizontal="center" vertical="center" wrapText="1"/>
    </xf>
    <xf numFmtId="0" fontId="106" fillId="5" borderId="7" xfId="0" applyFont="1" applyFill="1" applyBorder="1" applyAlignment="1">
      <alignment horizontal="center" vertical="center" wrapText="1"/>
    </xf>
    <xf numFmtId="0" fontId="106" fillId="5" borderId="13" xfId="0" applyFont="1" applyFill="1" applyBorder="1" applyAlignment="1">
      <alignment horizontal="center" vertical="center" wrapText="1"/>
    </xf>
    <xf numFmtId="0" fontId="8" fillId="0" borderId="84" xfId="0" applyFont="1" applyBorder="1" applyAlignment="1" applyProtection="1">
      <alignment horizontal="center" vertical="center" wrapText="1"/>
      <protection locked="0"/>
    </xf>
    <xf numFmtId="0" fontId="8" fillId="3" borderId="24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81" fillId="0" borderId="13" xfId="0" applyFont="1" applyBorder="1" applyAlignment="1" applyProtection="1">
      <alignment horizontal="center" vertical="center"/>
      <protection locked="0"/>
    </xf>
    <xf numFmtId="0" fontId="81" fillId="0" borderId="24" xfId="0" applyFont="1" applyBorder="1" applyAlignment="1">
      <alignment horizontal="center" vertical="center" wrapText="1"/>
    </xf>
    <xf numFmtId="1" fontId="110" fillId="0" borderId="13" xfId="0" applyNumberFormat="1" applyFont="1" applyBorder="1" applyAlignment="1">
      <alignment horizontal="center" vertical="center" wrapText="1"/>
    </xf>
    <xf numFmtId="0" fontId="81" fillId="0" borderId="3" xfId="0" applyFont="1" applyBorder="1" applyAlignment="1">
      <alignment horizontal="left"/>
    </xf>
    <xf numFmtId="0" fontId="51" fillId="13" borderId="13" xfId="0" applyFont="1" applyFill="1" applyBorder="1" applyAlignment="1">
      <alignment horizontal="center" vertical="center" wrapText="1"/>
    </xf>
    <xf numFmtId="0" fontId="84" fillId="13" borderId="13" xfId="0" applyFont="1" applyFill="1" applyBorder="1" applyAlignment="1">
      <alignment horizontal="center" vertical="center" wrapText="1"/>
    </xf>
    <xf numFmtId="0" fontId="21" fillId="13" borderId="13" xfId="0" applyFont="1" applyFill="1" applyBorder="1" applyAlignment="1">
      <alignment horizontal="center" vertical="center" wrapText="1"/>
    </xf>
    <xf numFmtId="0" fontId="51" fillId="13" borderId="13" xfId="0" applyFont="1" applyFill="1" applyBorder="1" applyAlignment="1">
      <alignment vertical="center" wrapText="1"/>
    </xf>
    <xf numFmtId="0" fontId="0" fillId="0" borderId="13" xfId="0" applyFont="1" applyBorder="1" applyAlignment="1" applyProtection="1">
      <protection locked="0"/>
    </xf>
    <xf numFmtId="0" fontId="126" fillId="0" borderId="13" xfId="0" applyFont="1" applyBorder="1" applyAlignment="1" applyProtection="1">
      <alignment horizontal="center"/>
      <protection locked="0"/>
    </xf>
    <xf numFmtId="1" fontId="81" fillId="0" borderId="13" xfId="0" applyNumberFormat="1" applyFont="1" applyFill="1" applyBorder="1" applyAlignment="1" applyProtection="1">
      <alignment horizontal="center"/>
      <protection locked="0"/>
    </xf>
    <xf numFmtId="0" fontId="84" fillId="0" borderId="39" xfId="0" applyFont="1" applyBorder="1" applyAlignment="1">
      <alignment horizontal="center" vertical="center" wrapText="1"/>
    </xf>
    <xf numFmtId="0" fontId="110" fillId="0" borderId="27" xfId="0" applyFont="1" applyBorder="1" applyAlignment="1">
      <alignment horizontal="center" wrapText="1"/>
    </xf>
    <xf numFmtId="1" fontId="51" fillId="0" borderId="83" xfId="0" applyNumberFormat="1" applyFont="1" applyBorder="1" applyAlignment="1">
      <alignment horizontal="center"/>
    </xf>
    <xf numFmtId="1" fontId="51" fillId="0" borderId="28" xfId="0" applyNumberFormat="1" applyFont="1" applyBorder="1" applyAlignment="1">
      <alignment horizontal="center" vertical="center"/>
    </xf>
    <xf numFmtId="1" fontId="83" fillId="4" borderId="28" xfId="0" applyNumberFormat="1" applyFont="1" applyFill="1" applyBorder="1" applyAlignment="1">
      <alignment horizontal="center" wrapText="1"/>
    </xf>
    <xf numFmtId="0" fontId="51" fillId="0" borderId="93" xfId="0" applyFont="1" applyBorder="1" applyAlignment="1" applyProtection="1">
      <alignment horizontal="center" vertical="center" wrapText="1"/>
      <protection locked="0"/>
    </xf>
    <xf numFmtId="0" fontId="51" fillId="0" borderId="42" xfId="0" applyFont="1" applyBorder="1" applyAlignment="1">
      <alignment horizontal="center" vertical="center" wrapText="1"/>
    </xf>
    <xf numFmtId="0" fontId="51" fillId="0" borderId="46" xfId="0" applyFont="1" applyBorder="1" applyAlignment="1">
      <alignment vertical="center" wrapText="1"/>
    </xf>
    <xf numFmtId="0" fontId="83" fillId="0" borderId="46" xfId="0" applyFont="1" applyBorder="1" applyAlignment="1">
      <alignment horizontal="center" vertical="center" wrapText="1"/>
    </xf>
    <xf numFmtId="0" fontId="80" fillId="0" borderId="46" xfId="0" applyFont="1" applyBorder="1" applyAlignment="1" applyProtection="1">
      <alignment horizontal="center" vertical="center" wrapText="1"/>
      <protection locked="0"/>
    </xf>
    <xf numFmtId="0" fontId="91" fillId="0" borderId="46" xfId="0" applyFont="1" applyBorder="1" applyAlignment="1">
      <alignment horizontal="center" vertical="center" wrapText="1"/>
    </xf>
    <xf numFmtId="0" fontId="82" fillId="3" borderId="47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45" fillId="0" borderId="3" xfId="0" applyFont="1" applyBorder="1" applyAlignment="1">
      <alignment horizontal="center" wrapText="1"/>
    </xf>
    <xf numFmtId="0" fontId="17" fillId="0" borderId="3" xfId="0" applyFont="1" applyBorder="1" applyAlignment="1"/>
    <xf numFmtId="0" fontId="17" fillId="0" borderId="0" xfId="0" applyFont="1"/>
    <xf numFmtId="0" fontId="110" fillId="0" borderId="3" xfId="0" applyFont="1" applyBorder="1" applyAlignment="1">
      <alignment horizontal="center" vertical="center"/>
    </xf>
    <xf numFmtId="0" fontId="85" fillId="0" borderId="3" xfId="0" applyFont="1" applyBorder="1"/>
    <xf numFmtId="0" fontId="133" fillId="0" borderId="0" xfId="0" applyFont="1" applyAlignment="1">
      <alignment horizontal="center" vertical="center" wrapText="1"/>
    </xf>
    <xf numFmtId="0" fontId="91" fillId="0" borderId="47" xfId="0" applyFont="1" applyBorder="1" applyAlignment="1">
      <alignment horizontal="center" vertical="center" wrapText="1"/>
    </xf>
    <xf numFmtId="0" fontId="110" fillId="0" borderId="13" xfId="0" applyFont="1" applyFill="1" applyBorder="1" applyAlignment="1" applyProtection="1">
      <protection locked="0"/>
    </xf>
    <xf numFmtId="0" fontId="110" fillId="0" borderId="13" xfId="0" applyFont="1" applyBorder="1" applyAlignment="1">
      <alignment horizontal="center" vertical="center" wrapText="1"/>
    </xf>
    <xf numFmtId="2" fontId="17" fillId="0" borderId="92" xfId="0" applyNumberFormat="1" applyFont="1" applyFill="1" applyBorder="1" applyAlignment="1">
      <alignment horizontal="center" vertical="center"/>
    </xf>
    <xf numFmtId="0" fontId="83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133" fillId="0" borderId="13" xfId="0" applyFont="1" applyBorder="1" applyAlignment="1">
      <alignment horizontal="center" vertical="center" wrapText="1"/>
    </xf>
    <xf numFmtId="0" fontId="92" fillId="0" borderId="13" xfId="0" applyFont="1" applyFill="1" applyBorder="1" applyAlignment="1" applyProtection="1">
      <alignment horizontal="center" vertical="center" wrapText="1"/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0" fontId="133" fillId="0" borderId="7" xfId="0" applyFont="1" applyBorder="1" applyAlignment="1" applyProtection="1">
      <alignment horizontal="center" vertical="center" wrapText="1"/>
      <protection hidden="1"/>
    </xf>
    <xf numFmtId="0" fontId="110" fillId="0" borderId="7" xfId="0" applyFont="1" applyBorder="1" applyAlignment="1" applyProtection="1">
      <alignment horizontal="center" vertical="center" wrapText="1"/>
      <protection locked="0"/>
    </xf>
    <xf numFmtId="0" fontId="110" fillId="0" borderId="7" xfId="0" applyFont="1" applyBorder="1" applyAlignment="1" applyProtection="1">
      <alignment horizontal="center" vertical="center"/>
      <protection locked="0"/>
    </xf>
    <xf numFmtId="2" fontId="110" fillId="0" borderId="13" xfId="0" applyNumberFormat="1" applyFont="1" applyBorder="1" applyAlignment="1">
      <alignment horizontal="center" vertical="center" wrapText="1"/>
    </xf>
    <xf numFmtId="0" fontId="45" fillId="0" borderId="13" xfId="0" applyFont="1" applyFill="1" applyBorder="1" applyAlignment="1" applyProtection="1">
      <alignment horizontal="center" vertical="center"/>
      <protection locked="0"/>
    </xf>
    <xf numFmtId="0" fontId="110" fillId="0" borderId="7" xfId="0" applyFont="1" applyBorder="1" applyAlignment="1" applyProtection="1">
      <alignment horizontal="left" vertical="center" wrapText="1"/>
      <protection locked="0"/>
    </xf>
    <xf numFmtId="0" fontId="110" fillId="0" borderId="7" xfId="0" applyFont="1" applyBorder="1" applyAlignment="1" applyProtection="1">
      <alignment horizontal="center" vertical="center" wrapText="1"/>
      <protection hidden="1"/>
    </xf>
    <xf numFmtId="2" fontId="45" fillId="0" borderId="92" xfId="0" applyNumberFormat="1" applyFont="1" applyBorder="1" applyAlignment="1">
      <alignment horizontal="center" vertical="center"/>
    </xf>
    <xf numFmtId="1" fontId="45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/>
    <xf numFmtId="0" fontId="110" fillId="3" borderId="7" xfId="0" applyFont="1" applyFill="1" applyBorder="1" applyAlignment="1">
      <alignment horizontal="left" vertical="center" wrapText="1"/>
    </xf>
    <xf numFmtId="0" fontId="45" fillId="0" borderId="7" xfId="0" applyFont="1" applyBorder="1" applyAlignment="1" applyProtection="1">
      <alignment horizontal="center" vertical="center" wrapText="1"/>
      <protection locked="0"/>
    </xf>
    <xf numFmtId="0" fontId="110" fillId="0" borderId="13" xfId="0" applyFont="1" applyBorder="1" applyAlignment="1" applyProtection="1">
      <alignment horizontal="center" vertical="center"/>
      <protection locked="0"/>
    </xf>
    <xf numFmtId="0" fontId="86" fillId="0" borderId="7" xfId="0" applyFont="1" applyBorder="1" applyAlignment="1">
      <alignment horizontal="center" vertical="center" wrapText="1"/>
    </xf>
    <xf numFmtId="0" fontId="133" fillId="0" borderId="91" xfId="0" applyFont="1" applyBorder="1" applyAlignment="1" applyProtection="1">
      <alignment horizontal="center" vertical="center" wrapText="1"/>
      <protection locked="0"/>
    </xf>
    <xf numFmtId="0" fontId="133" fillId="0" borderId="7" xfId="0" applyFont="1" applyBorder="1" applyAlignment="1" applyProtection="1">
      <alignment horizontal="center" vertical="center" wrapText="1"/>
      <protection locked="0"/>
    </xf>
    <xf numFmtId="0" fontId="133" fillId="0" borderId="7" xfId="0" applyFont="1" applyFill="1" applyBorder="1" applyAlignment="1" applyProtection="1">
      <alignment horizontal="center" vertical="center" wrapText="1"/>
      <protection locked="0"/>
    </xf>
    <xf numFmtId="0" fontId="133" fillId="0" borderId="7" xfId="0" applyFont="1" applyFill="1" applyBorder="1" applyAlignment="1" applyProtection="1">
      <alignment horizontal="left" vertical="center" wrapText="1"/>
      <protection locked="0"/>
    </xf>
    <xf numFmtId="0" fontId="133" fillId="0" borderId="11" xfId="0" applyFont="1" applyBorder="1" applyAlignment="1" applyProtection="1">
      <alignment horizontal="center" vertical="center" wrapText="1"/>
      <protection locked="0"/>
    </xf>
    <xf numFmtId="2" fontId="45" fillId="0" borderId="13" xfId="0" applyNumberFormat="1" applyFont="1" applyBorder="1" applyAlignment="1" applyProtection="1">
      <alignment vertical="center"/>
      <protection locked="0"/>
    </xf>
    <xf numFmtId="0" fontId="45" fillId="0" borderId="13" xfId="0" applyFont="1" applyBorder="1" applyAlignment="1"/>
    <xf numFmtId="2" fontId="45" fillId="0" borderId="33" xfId="0" applyNumberFormat="1" applyFont="1" applyBorder="1" applyAlignment="1">
      <alignment horizontal="center" vertical="center"/>
    </xf>
    <xf numFmtId="1" fontId="45" fillId="0" borderId="33" xfId="0" applyNumberFormat="1" applyFont="1" applyBorder="1" applyAlignment="1">
      <alignment horizontal="center" vertical="center"/>
    </xf>
    <xf numFmtId="1" fontId="51" fillId="0" borderId="13" xfId="0" applyNumberFormat="1" applyFont="1" applyBorder="1" applyAlignment="1">
      <alignment horizontal="center" vertical="center" wrapText="1"/>
    </xf>
    <xf numFmtId="2" fontId="17" fillId="0" borderId="92" xfId="0" applyNumberFormat="1" applyFont="1" applyFill="1" applyBorder="1" applyAlignment="1">
      <alignment horizontal="center"/>
    </xf>
    <xf numFmtId="0" fontId="81" fillId="0" borderId="13" xfId="0" applyFont="1" applyFill="1" applyBorder="1" applyAlignment="1" applyProtection="1">
      <alignment horizontal="center" vertical="center"/>
      <protection locked="0"/>
    </xf>
    <xf numFmtId="0" fontId="81" fillId="0" borderId="44" xfId="0" applyFont="1" applyBorder="1" applyAlignment="1">
      <alignment horizontal="center" vertical="center" wrapText="1"/>
    </xf>
    <xf numFmtId="0" fontId="110" fillId="0" borderId="97" xfId="0" applyFont="1" applyBorder="1" applyAlignment="1">
      <alignment horizontal="center" vertical="center" wrapText="1"/>
    </xf>
    <xf numFmtId="0" fontId="130" fillId="0" borderId="97" xfId="0" applyFont="1" applyFill="1" applyBorder="1" applyAlignment="1" applyProtection="1">
      <alignment horizontal="center" vertical="center"/>
      <protection locked="0"/>
    </xf>
    <xf numFmtId="2" fontId="110" fillId="4" borderId="97" xfId="0" applyNumberFormat="1" applyFont="1" applyFill="1" applyBorder="1" applyAlignment="1">
      <alignment horizontal="center" vertical="center" wrapText="1"/>
    </xf>
    <xf numFmtId="0" fontId="110" fillId="4" borderId="97" xfId="0" applyFont="1" applyFill="1" applyBorder="1" applyAlignment="1">
      <alignment horizontal="center" vertical="center" wrapText="1"/>
    </xf>
    <xf numFmtId="0" fontId="131" fillId="0" borderId="97" xfId="0" applyFont="1" applyFill="1" applyBorder="1" applyAlignment="1" applyProtection="1">
      <alignment horizontal="center" vertical="center" wrapText="1"/>
      <protection locked="0"/>
    </xf>
    <xf numFmtId="2" fontId="132" fillId="0" borderId="97" xfId="0" applyNumberFormat="1" applyFont="1" applyBorder="1" applyAlignment="1">
      <alignment horizontal="center" vertical="center" wrapText="1"/>
    </xf>
    <xf numFmtId="0" fontId="129" fillId="0" borderId="21" xfId="0" applyFont="1" applyBorder="1" applyAlignment="1">
      <alignment horizontal="center" vertical="center" wrapText="1"/>
    </xf>
    <xf numFmtId="0" fontId="129" fillId="0" borderId="99" xfId="0" applyFont="1" applyBorder="1" applyAlignment="1">
      <alignment horizontal="center" vertical="center" wrapText="1"/>
    </xf>
    <xf numFmtId="0" fontId="45" fillId="0" borderId="13" xfId="0" applyFont="1" applyBorder="1" applyAlignment="1" applyProtection="1">
      <alignment horizontal="center"/>
      <protection locked="0"/>
    </xf>
    <xf numFmtId="2" fontId="110" fillId="4" borderId="13" xfId="0" applyNumberFormat="1" applyFont="1" applyFill="1" applyBorder="1" applyAlignment="1">
      <alignment horizontal="center" vertical="center" wrapText="1"/>
    </xf>
    <xf numFmtId="0" fontId="110" fillId="4" borderId="13" xfId="0" applyFont="1" applyFill="1" applyBorder="1" applyAlignment="1">
      <alignment horizontal="center" vertical="center" wrapText="1"/>
    </xf>
    <xf numFmtId="0" fontId="131" fillId="0" borderId="13" xfId="0" applyFont="1" applyFill="1" applyBorder="1" applyAlignment="1" applyProtection="1">
      <alignment horizontal="center" vertical="center" wrapText="1"/>
      <protection locked="0"/>
    </xf>
    <xf numFmtId="2" fontId="132" fillId="0" borderId="13" xfId="0" applyNumberFormat="1" applyFont="1" applyBorder="1" applyAlignment="1">
      <alignment horizontal="center" vertical="center" wrapText="1"/>
    </xf>
    <xf numFmtId="2" fontId="110" fillId="4" borderId="28" xfId="0" applyNumberFormat="1" applyFont="1" applyFill="1" applyBorder="1" applyAlignment="1">
      <alignment horizontal="center" vertical="center" wrapText="1"/>
    </xf>
    <xf numFmtId="0" fontId="110" fillId="4" borderId="28" xfId="0" applyFont="1" applyFill="1" applyBorder="1" applyAlignment="1">
      <alignment horizontal="center" vertical="center" wrapText="1"/>
    </xf>
    <xf numFmtId="0" fontId="131" fillId="0" borderId="28" xfId="0" applyFont="1" applyFill="1" applyBorder="1" applyAlignment="1" applyProtection="1">
      <alignment horizontal="center" vertical="center" wrapText="1"/>
      <protection locked="0"/>
    </xf>
    <xf numFmtId="2" fontId="132" fillId="0" borderId="28" xfId="0" applyNumberFormat="1" applyFont="1" applyBorder="1" applyAlignment="1">
      <alignment horizontal="center" vertical="center" wrapText="1"/>
    </xf>
    <xf numFmtId="0" fontId="45" fillId="0" borderId="97" xfId="0" applyFont="1" applyBorder="1" applyAlignment="1">
      <alignment horizontal="center" wrapText="1"/>
    </xf>
    <xf numFmtId="0" fontId="110" fillId="0" borderId="13" xfId="0" applyFont="1" applyFill="1" applyBorder="1" applyAlignment="1" applyProtection="1">
      <alignment horizontal="center" vertical="center" wrapText="1"/>
      <protection locked="0"/>
    </xf>
    <xf numFmtId="0" fontId="84" fillId="0" borderId="46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10" fillId="3" borderId="5" xfId="0" applyFont="1" applyFill="1" applyBorder="1" applyAlignment="1">
      <alignment horizontal="left" vertical="center" wrapText="1"/>
    </xf>
    <xf numFmtId="2" fontId="110" fillId="0" borderId="97" xfId="0" applyNumberFormat="1" applyFont="1" applyBorder="1" applyAlignment="1">
      <alignment horizontal="center" vertical="center" wrapText="1"/>
    </xf>
    <xf numFmtId="0" fontId="134" fillId="0" borderId="97" xfId="0" applyFont="1" applyFill="1" applyBorder="1" applyAlignment="1" applyProtection="1">
      <alignment horizontal="center" vertical="center" wrapText="1"/>
      <protection locked="0"/>
    </xf>
    <xf numFmtId="0" fontId="45" fillId="0" borderId="97" xfId="0" applyFont="1" applyFill="1" applyBorder="1" applyAlignment="1" applyProtection="1">
      <alignment horizontal="center" vertical="center"/>
      <protection locked="0"/>
    </xf>
    <xf numFmtId="0" fontId="45" fillId="0" borderId="91" xfId="0" applyFont="1" applyFill="1" applyBorder="1" applyAlignment="1" applyProtection="1">
      <alignment horizontal="center" vertical="center"/>
      <protection locked="0"/>
    </xf>
    <xf numFmtId="0" fontId="4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>
      <alignment horizontal="center" vertical="center" wrapText="1"/>
    </xf>
    <xf numFmtId="0" fontId="79" fillId="0" borderId="13" xfId="0" applyFont="1" applyFill="1" applyBorder="1" applyAlignment="1">
      <alignment horizontal="center" vertical="center" wrapText="1"/>
    </xf>
    <xf numFmtId="0" fontId="110" fillId="0" borderId="13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5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7" fillId="0" borderId="31" xfId="0" applyFont="1" applyBorder="1" applyAlignment="1"/>
    <xf numFmtId="0" fontId="10" fillId="0" borderId="97" xfId="0" applyFont="1" applyBorder="1" applyAlignment="1">
      <alignment horizontal="center" vertical="center"/>
    </xf>
    <xf numFmtId="0" fontId="8" fillId="0" borderId="97" xfId="0" applyFont="1" applyBorder="1" applyAlignment="1" applyProtection="1">
      <alignment horizontal="center" vertical="center" wrapText="1"/>
      <protection locked="0"/>
    </xf>
    <xf numFmtId="0" fontId="8" fillId="0" borderId="91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5" fillId="0" borderId="100" xfId="0" applyFont="1" applyBorder="1" applyAlignment="1" applyProtection="1">
      <alignment horizontal="center" vertical="center" wrapText="1"/>
      <protection locked="0"/>
    </xf>
    <xf numFmtId="0" fontId="0" fillId="5" borderId="5" xfId="0" applyFont="1" applyFill="1" applyBorder="1" applyAlignment="1" applyProtection="1">
      <alignment wrapText="1"/>
      <protection locked="0"/>
    </xf>
    <xf numFmtId="0" fontId="10" fillId="5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13" xfId="0" applyFont="1" applyBorder="1" applyProtection="1"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124" fillId="3" borderId="13" xfId="0" applyFont="1" applyFill="1" applyBorder="1" applyAlignment="1" applyProtection="1">
      <alignment horizontal="center" vertical="center" wrapText="1"/>
      <protection locked="0"/>
    </xf>
    <xf numFmtId="0" fontId="9" fillId="5" borderId="13" xfId="0" applyFont="1" applyFill="1" applyBorder="1" applyAlignment="1" applyProtection="1">
      <alignment horizontal="center" vertical="center" wrapText="1"/>
      <protection locked="0"/>
    </xf>
    <xf numFmtId="0" fontId="14" fillId="5" borderId="13" xfId="0" applyFont="1" applyFill="1" applyBorder="1" applyAlignment="1" applyProtection="1">
      <alignment horizontal="center" vertical="center" wrapText="1"/>
      <protection locked="0"/>
    </xf>
    <xf numFmtId="0" fontId="0" fillId="5" borderId="13" xfId="0" applyFont="1" applyFill="1" applyBorder="1" applyAlignment="1" applyProtection="1">
      <alignment wrapText="1"/>
      <protection locked="0"/>
    </xf>
    <xf numFmtId="0" fontId="87" fillId="2" borderId="13" xfId="0" applyFont="1" applyFill="1" applyBorder="1" applyAlignment="1">
      <alignment horizontal="center" vertical="center" wrapText="1"/>
    </xf>
    <xf numFmtId="0" fontId="3" fillId="14" borderId="13" xfId="0" applyFont="1" applyFill="1" applyBorder="1" applyAlignment="1" applyProtection="1">
      <alignment horizontal="center" vertical="center" wrapText="1"/>
      <protection locked="0"/>
    </xf>
    <xf numFmtId="0" fontId="87" fillId="0" borderId="13" xfId="0" applyFont="1" applyBorder="1" applyAlignment="1">
      <alignment horizontal="center" vertical="center" wrapText="1"/>
    </xf>
    <xf numFmtId="0" fontId="107" fillId="0" borderId="13" xfId="0" applyFont="1" applyFill="1" applyBorder="1" applyAlignment="1">
      <alignment horizontal="center" vertical="center" wrapText="1"/>
    </xf>
    <xf numFmtId="0" fontId="87" fillId="0" borderId="13" xfId="0" applyFont="1" applyFill="1" applyBorder="1" applyAlignment="1">
      <alignment horizontal="center" vertical="center" wrapText="1"/>
    </xf>
    <xf numFmtId="0" fontId="138" fillId="0" borderId="13" xfId="0" applyFont="1" applyFill="1" applyBorder="1" applyAlignment="1">
      <alignment horizontal="center" vertical="center" wrapText="1"/>
    </xf>
    <xf numFmtId="0" fontId="93" fillId="0" borderId="33" xfId="0" applyFont="1" applyFill="1" applyBorder="1" applyAlignment="1">
      <alignment horizontal="center" vertical="center" wrapText="1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3" borderId="33" xfId="0" applyFont="1" applyFill="1" applyBorder="1" applyAlignment="1" applyProtection="1">
      <alignment horizontal="center" vertical="center" wrapText="1"/>
      <protection locked="0"/>
    </xf>
    <xf numFmtId="0" fontId="17" fillId="0" borderId="24" xfId="0" applyFont="1" applyFill="1" applyBorder="1" applyAlignment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5" borderId="24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 applyProtection="1">
      <alignment horizontal="center" vertical="center" wrapText="1"/>
      <protection locked="0"/>
    </xf>
    <xf numFmtId="0" fontId="5" fillId="5" borderId="91" xfId="0" applyFont="1" applyFill="1" applyBorder="1" applyAlignment="1" applyProtection="1">
      <alignment horizontal="center" vertical="center" wrapText="1"/>
      <protection locked="0"/>
    </xf>
    <xf numFmtId="0" fontId="5" fillId="5" borderId="84" xfId="0" applyFont="1" applyFill="1" applyBorder="1" applyAlignment="1" applyProtection="1">
      <alignment horizontal="center" vertical="center" wrapText="1"/>
      <protection locked="0"/>
    </xf>
    <xf numFmtId="0" fontId="87" fillId="26" borderId="13" xfId="0" applyFont="1" applyFill="1" applyBorder="1" applyAlignment="1">
      <alignment vertical="top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9" fontId="45" fillId="0" borderId="103" xfId="0" applyNumberFormat="1" applyFont="1" applyBorder="1" applyAlignment="1">
      <alignment horizontal="center"/>
    </xf>
    <xf numFmtId="2" fontId="51" fillId="0" borderId="39" xfId="0" applyNumberFormat="1" applyFont="1" applyBorder="1"/>
    <xf numFmtId="2" fontId="87" fillId="0" borderId="41" xfId="0" applyNumberFormat="1" applyFont="1" applyBorder="1"/>
    <xf numFmtId="2" fontId="51" fillId="0" borderId="80" xfId="0" applyNumberFormat="1" applyFont="1" applyBorder="1"/>
    <xf numFmtId="0" fontId="87" fillId="0" borderId="81" xfId="0" applyFont="1" applyBorder="1" applyAlignment="1"/>
    <xf numFmtId="0" fontId="106" fillId="0" borderId="25" xfId="0" applyFont="1" applyBorder="1" applyAlignment="1">
      <alignment horizontal="center" vertical="center"/>
    </xf>
    <xf numFmtId="0" fontId="106" fillId="0" borderId="26" xfId="0" applyFont="1" applyBorder="1" applyAlignment="1">
      <alignment horizontal="center" vertical="center"/>
    </xf>
    <xf numFmtId="0" fontId="106" fillId="0" borderId="25" xfId="0" applyFont="1" applyBorder="1" applyAlignment="1">
      <alignment vertical="center"/>
    </xf>
    <xf numFmtId="0" fontId="106" fillId="0" borderId="26" xfId="0" applyFont="1" applyFill="1" applyBorder="1" applyAlignment="1">
      <alignment horizontal="center" vertical="center"/>
    </xf>
    <xf numFmtId="2" fontId="0" fillId="0" borderId="27" xfId="0" applyNumberFormat="1" applyBorder="1" applyAlignment="1">
      <alignment horizontal="center"/>
    </xf>
    <xf numFmtId="0" fontId="45" fillId="0" borderId="0" xfId="0" applyFont="1" applyAlignment="1">
      <alignment horizontal="center"/>
    </xf>
    <xf numFmtId="0" fontId="93" fillId="5" borderId="108" xfId="0" applyFont="1" applyFill="1" applyBorder="1" applyAlignment="1">
      <alignment horizontal="center" vertical="center" wrapText="1"/>
    </xf>
    <xf numFmtId="0" fontId="93" fillId="5" borderId="46" xfId="0" applyFont="1" applyFill="1" applyBorder="1" applyAlignment="1">
      <alignment horizontal="center" vertical="center" wrapText="1"/>
    </xf>
    <xf numFmtId="0" fontId="93" fillId="5" borderId="109" xfId="0" applyFont="1" applyFill="1" applyBorder="1" applyAlignment="1">
      <alignment horizontal="center" vertical="center" wrapText="1"/>
    </xf>
    <xf numFmtId="0" fontId="106" fillId="5" borderId="46" xfId="0" applyFont="1" applyFill="1" applyBorder="1" applyAlignment="1">
      <alignment horizontal="center" vertical="center"/>
    </xf>
    <xf numFmtId="0" fontId="106" fillId="5" borderId="46" xfId="0" applyFont="1" applyFill="1" applyBorder="1" applyAlignment="1">
      <alignment vertical="center"/>
    </xf>
    <xf numFmtId="0" fontId="51" fillId="5" borderId="107" xfId="0" applyFont="1" applyFill="1" applyBorder="1" applyAlignment="1">
      <alignment horizontal="center" vertical="center" wrapText="1"/>
    </xf>
    <xf numFmtId="0" fontId="106" fillId="27" borderId="46" xfId="0" applyFont="1" applyFill="1" applyBorder="1" applyAlignment="1">
      <alignment vertical="center"/>
    </xf>
    <xf numFmtId="0" fontId="142" fillId="24" borderId="46" xfId="0" applyFont="1" applyFill="1" applyBorder="1" applyAlignment="1">
      <alignment horizontal="center" vertical="center"/>
    </xf>
    <xf numFmtId="2" fontId="51" fillId="24" borderId="46" xfId="0" applyNumberFormat="1" applyFont="1" applyFill="1" applyBorder="1" applyAlignment="1">
      <alignment horizontal="center" wrapText="1"/>
    </xf>
    <xf numFmtId="2" fontId="28" fillId="24" borderId="46" xfId="0" applyNumberFormat="1" applyFont="1" applyFill="1" applyBorder="1" applyAlignment="1">
      <alignment horizontal="center" vertical="center" wrapText="1"/>
    </xf>
    <xf numFmtId="2" fontId="90" fillId="24" borderId="46" xfId="0" applyNumberFormat="1" applyFont="1" applyFill="1" applyBorder="1" applyAlignment="1">
      <alignment horizontal="center" vertical="center" wrapText="1"/>
    </xf>
    <xf numFmtId="2" fontId="10" fillId="24" borderId="46" xfId="0" applyNumberFormat="1" applyFont="1" applyFill="1" applyBorder="1" applyAlignment="1">
      <alignment horizontal="center" vertical="center" wrapText="1"/>
    </xf>
    <xf numFmtId="0" fontId="13" fillId="24" borderId="47" xfId="0" applyFont="1" applyFill="1" applyBorder="1" applyAlignment="1">
      <alignment horizontal="center" vertical="center" wrapText="1"/>
    </xf>
    <xf numFmtId="2" fontId="144" fillId="0" borderId="97" xfId="0" applyNumberFormat="1" applyFont="1" applyBorder="1" applyAlignment="1" applyProtection="1">
      <alignment horizontal="center"/>
      <protection locked="0"/>
    </xf>
    <xf numFmtId="0" fontId="142" fillId="0" borderId="13" xfId="0" applyFont="1" applyFill="1" applyBorder="1" applyAlignment="1" applyProtection="1">
      <alignment horizontal="center"/>
      <protection locked="0"/>
    </xf>
    <xf numFmtId="0" fontId="143" fillId="0" borderId="13" xfId="0" applyFont="1" applyFill="1" applyBorder="1" applyProtection="1">
      <protection locked="0"/>
    </xf>
    <xf numFmtId="0" fontId="11" fillId="0" borderId="13" xfId="0" applyFont="1" applyBorder="1" applyAlignment="1" applyProtection="1">
      <protection locked="0"/>
    </xf>
    <xf numFmtId="0" fontId="17" fillId="0" borderId="100" xfId="0" applyFont="1" applyFill="1" applyBorder="1" applyAlignment="1" applyProtection="1">
      <alignment horizontal="center"/>
      <protection locked="0"/>
    </xf>
    <xf numFmtId="0" fontId="17" fillId="0" borderId="91" xfId="0" applyFont="1" applyFill="1" applyBorder="1" applyAlignment="1" applyProtection="1">
      <alignment horizontal="center"/>
      <protection locked="0"/>
    </xf>
    <xf numFmtId="0" fontId="17" fillId="0" borderId="5" xfId="0" applyFont="1" applyFill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2" fontId="130" fillId="12" borderId="106" xfId="0" applyNumberFormat="1" applyFont="1" applyFill="1" applyBorder="1" applyAlignment="1" applyProtection="1">
      <alignment horizontal="center" vertical="center"/>
      <protection hidden="1"/>
    </xf>
    <xf numFmtId="0" fontId="143" fillId="0" borderId="97" xfId="0" applyFont="1" applyFill="1" applyBorder="1" applyAlignment="1" applyProtection="1">
      <alignment horizontal="center" vertical="center"/>
      <protection hidden="1"/>
    </xf>
    <xf numFmtId="0" fontId="17" fillId="0" borderId="101" xfId="0" applyFont="1" applyFill="1" applyBorder="1" applyAlignment="1" applyProtection="1">
      <alignment horizontal="center"/>
      <protection locked="0"/>
    </xf>
    <xf numFmtId="0" fontId="17" fillId="0" borderId="40" xfId="0" applyFont="1" applyBorder="1" applyAlignment="1" applyProtection="1">
      <alignment horizontal="center"/>
      <protection locked="0"/>
    </xf>
    <xf numFmtId="0" fontId="17" fillId="0" borderId="102" xfId="0" applyFont="1" applyFill="1" applyBorder="1" applyAlignment="1" applyProtection="1">
      <alignment horizontal="center"/>
      <protection locked="0"/>
    </xf>
    <xf numFmtId="0" fontId="17" fillId="0" borderId="49" xfId="0" applyFont="1" applyFill="1" applyBorder="1" applyAlignment="1" applyProtection="1">
      <alignment horizontal="center"/>
      <protection locked="0"/>
    </xf>
    <xf numFmtId="2" fontId="130" fillId="12" borderId="105" xfId="0" applyNumberFormat="1" applyFont="1" applyFill="1" applyBorder="1" applyAlignment="1" applyProtection="1">
      <alignment horizontal="center" vertical="center"/>
      <protection hidden="1"/>
    </xf>
    <xf numFmtId="0" fontId="143" fillId="0" borderId="40" xfId="0" applyFont="1" applyFill="1" applyBorder="1" applyAlignment="1" applyProtection="1">
      <alignment horizontal="center" vertical="center"/>
      <protection hidden="1"/>
    </xf>
    <xf numFmtId="0" fontId="142" fillId="0" borderId="40" xfId="0" applyFont="1" applyFill="1" applyBorder="1" applyAlignment="1" applyProtection="1">
      <alignment horizontal="center"/>
      <protection locked="0"/>
    </xf>
    <xf numFmtId="2" fontId="144" fillId="0" borderId="40" xfId="0" applyNumberFormat="1" applyFont="1" applyBorder="1" applyAlignment="1" applyProtection="1">
      <alignment horizontal="center"/>
      <protection locked="0"/>
    </xf>
    <xf numFmtId="0" fontId="143" fillId="0" borderId="93" xfId="0" applyFont="1" applyFill="1" applyBorder="1" applyAlignment="1" applyProtection="1">
      <alignment horizontal="center" vertical="center"/>
      <protection hidden="1"/>
    </xf>
    <xf numFmtId="2" fontId="144" fillId="0" borderId="93" xfId="0" applyNumberFormat="1" applyFont="1" applyBorder="1" applyAlignment="1" applyProtection="1">
      <alignment horizontal="center"/>
      <protection locked="0"/>
    </xf>
    <xf numFmtId="0" fontId="0" fillId="0" borderId="93" xfId="0" applyFont="1" applyFill="1" applyBorder="1" applyAlignment="1" applyProtection="1">
      <protection locked="0"/>
    </xf>
    <xf numFmtId="2" fontId="0" fillId="0" borderId="110" xfId="0" applyNumberFormat="1" applyFont="1" applyBorder="1" applyAlignment="1"/>
    <xf numFmtId="0" fontId="0" fillId="0" borderId="93" xfId="0" applyFont="1" applyBorder="1" applyAlignment="1" applyProtection="1">
      <protection locked="0"/>
    </xf>
    <xf numFmtId="0" fontId="17" fillId="0" borderId="111" xfId="0" applyFont="1" applyFill="1" applyBorder="1" applyAlignment="1" applyProtection="1">
      <alignment horizontal="center"/>
      <protection locked="0"/>
    </xf>
    <xf numFmtId="0" fontId="17" fillId="0" borderId="28" xfId="0" applyFont="1" applyBorder="1" applyAlignment="1" applyProtection="1">
      <alignment horizontal="center"/>
      <protection locked="0"/>
    </xf>
    <xf numFmtId="0" fontId="17" fillId="0" borderId="112" xfId="0" applyFont="1" applyFill="1" applyBorder="1" applyAlignment="1" applyProtection="1">
      <alignment horizontal="center"/>
      <protection locked="0"/>
    </xf>
    <xf numFmtId="0" fontId="17" fillId="0" borderId="113" xfId="0" applyFont="1" applyFill="1" applyBorder="1" applyAlignment="1" applyProtection="1">
      <alignment horizontal="center"/>
      <protection locked="0"/>
    </xf>
    <xf numFmtId="2" fontId="130" fillId="12" borderId="18" xfId="0" applyNumberFormat="1" applyFont="1" applyFill="1" applyBorder="1" applyAlignment="1" applyProtection="1">
      <alignment horizontal="center" vertical="center"/>
      <protection hidden="1"/>
    </xf>
    <xf numFmtId="0" fontId="143" fillId="0" borderId="28" xfId="0" applyFont="1" applyFill="1" applyBorder="1" applyProtection="1">
      <protection locked="0"/>
    </xf>
    <xf numFmtId="0" fontId="11" fillId="0" borderId="28" xfId="0" applyFont="1" applyBorder="1" applyAlignment="1" applyProtection="1">
      <protection locked="0"/>
    </xf>
    <xf numFmtId="2" fontId="144" fillId="0" borderId="13" xfId="0" applyNumberFormat="1" applyFont="1" applyBorder="1" applyAlignment="1" applyProtection="1">
      <alignment horizontal="center"/>
      <protection locked="0"/>
    </xf>
    <xf numFmtId="0" fontId="144" fillId="0" borderId="13" xfId="0" applyFont="1" applyBorder="1" applyAlignment="1" applyProtection="1">
      <alignment horizontal="center"/>
      <protection locked="0"/>
    </xf>
    <xf numFmtId="0" fontId="144" fillId="0" borderId="28" xfId="0" applyFont="1" applyBorder="1" applyAlignment="1" applyProtection="1">
      <alignment horizontal="center"/>
      <protection locked="0"/>
    </xf>
    <xf numFmtId="0" fontId="10" fillId="0" borderId="93" xfId="0" applyFont="1" applyBorder="1" applyAlignment="1" applyProtection="1">
      <alignment horizontal="center"/>
      <protection locked="0"/>
    </xf>
    <xf numFmtId="1" fontId="144" fillId="0" borderId="40" xfId="0" applyNumberFormat="1" applyFont="1" applyBorder="1" applyAlignment="1" applyProtection="1">
      <alignment horizontal="center" vertical="center"/>
      <protection locked="0"/>
    </xf>
    <xf numFmtId="0" fontId="144" fillId="0" borderId="41" xfId="0" applyFont="1" applyBorder="1" applyAlignment="1" applyProtection="1">
      <alignment horizontal="center"/>
      <protection locked="0"/>
    </xf>
    <xf numFmtId="9" fontId="45" fillId="0" borderId="103" xfId="0" applyNumberFormat="1" applyFont="1" applyBorder="1" applyAlignment="1">
      <alignment horizontal="right"/>
    </xf>
    <xf numFmtId="2" fontId="45" fillId="0" borderId="18" xfId="0" applyNumberFormat="1" applyFont="1" applyBorder="1" applyAlignment="1" applyProtection="1">
      <alignment horizontal="left" vertical="center"/>
      <protection hidden="1"/>
    </xf>
    <xf numFmtId="0" fontId="108" fillId="0" borderId="3" xfId="0" applyFont="1" applyBorder="1" applyAlignment="1" applyProtection="1">
      <alignment horizontal="center" vertical="center" wrapText="1"/>
      <protection locked="0"/>
    </xf>
    <xf numFmtId="0" fontId="49" fillId="0" borderId="3" xfId="0" applyFont="1" applyBorder="1" applyAlignment="1" applyProtection="1">
      <alignment horizontal="center" vertical="center"/>
      <protection locked="0"/>
    </xf>
    <xf numFmtId="0" fontId="37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18" xfId="0" applyFont="1" applyFill="1" applyBorder="1" applyAlignment="1">
      <alignment horizontal="center"/>
    </xf>
    <xf numFmtId="2" fontId="24" fillId="0" borderId="3" xfId="0" applyNumberFormat="1" applyFont="1" applyFill="1" applyBorder="1"/>
    <xf numFmtId="2" fontId="0" fillId="0" borderId="22" xfId="0" applyNumberFormat="1" applyFont="1" applyFill="1" applyBorder="1" applyAlignment="1">
      <alignment horizontal="center"/>
    </xf>
    <xf numFmtId="49" fontId="0" fillId="0" borderId="22" xfId="0" applyNumberFormat="1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Border="1" applyAlignment="1"/>
    <xf numFmtId="0" fontId="56" fillId="0" borderId="3" xfId="0" applyFont="1" applyFill="1" applyBorder="1" applyAlignment="1">
      <alignment horizontal="center"/>
    </xf>
    <xf numFmtId="0" fontId="103" fillId="0" borderId="3" xfId="0" applyFont="1" applyFill="1" applyBorder="1" applyAlignment="1">
      <alignment horizontal="right" vertical="center" wrapText="1"/>
    </xf>
    <xf numFmtId="0" fontId="102" fillId="0" borderId="3" xfId="0" applyFont="1" applyFill="1" applyBorder="1" applyAlignment="1">
      <alignment horizontal="center" vertical="center"/>
    </xf>
    <xf numFmtId="0" fontId="57" fillId="0" borderId="3" xfId="0" applyFont="1" applyFill="1" applyBorder="1" applyAlignment="1">
      <alignment horizontal="center"/>
    </xf>
    <xf numFmtId="0" fontId="90" fillId="0" borderId="3" xfId="0" applyFont="1" applyFill="1" applyBorder="1" applyAlignment="1">
      <alignment horizontal="center" wrapText="1"/>
    </xf>
    <xf numFmtId="0" fontId="37" fillId="0" borderId="3" xfId="0" applyFont="1" applyFill="1" applyBorder="1" applyAlignment="1"/>
    <xf numFmtId="0" fontId="37" fillId="0" borderId="3" xfId="0" applyFont="1" applyFill="1" applyBorder="1" applyAlignment="1" applyProtection="1">
      <alignment horizontal="center"/>
      <protection locked="0"/>
    </xf>
    <xf numFmtId="0" fontId="36" fillId="0" borderId="3" xfId="0" applyFont="1" applyFill="1" applyBorder="1" applyAlignment="1">
      <alignment horizontal="center"/>
    </xf>
    <xf numFmtId="0" fontId="88" fillId="0" borderId="3" xfId="0" applyFont="1" applyFill="1" applyBorder="1" applyAlignment="1">
      <alignment horizontal="center" vertical="center" wrapText="1"/>
    </xf>
    <xf numFmtId="0" fontId="10" fillId="0" borderId="42" xfId="0" applyFont="1" applyBorder="1"/>
    <xf numFmtId="0" fontId="36" fillId="0" borderId="21" xfId="0" applyFont="1" applyBorder="1" applyAlignment="1">
      <alignment horizontal="right"/>
    </xf>
    <xf numFmtId="2" fontId="0" fillId="0" borderId="43" xfId="0" applyNumberFormat="1" applyBorder="1" applyAlignment="1">
      <alignment horizontal="left" vertical="center"/>
    </xf>
    <xf numFmtId="0" fontId="31" fillId="0" borderId="0" xfId="0" applyFont="1" applyAlignment="1"/>
    <xf numFmtId="0" fontId="93" fillId="0" borderId="39" xfId="0" applyFont="1" applyBorder="1" applyAlignment="1">
      <alignment horizontal="center" vertical="center" wrapText="1"/>
    </xf>
    <xf numFmtId="0" fontId="93" fillId="0" borderId="40" xfId="0" applyFont="1" applyBorder="1" applyAlignment="1">
      <alignment horizontal="center" vertical="center" wrapText="1"/>
    </xf>
    <xf numFmtId="0" fontId="93" fillId="0" borderId="41" xfId="0" applyFont="1" applyBorder="1" applyAlignment="1">
      <alignment horizontal="center" vertical="center" wrapText="1"/>
    </xf>
    <xf numFmtId="0" fontId="47" fillId="28" borderId="45" xfId="0" applyFont="1" applyFill="1" applyBorder="1" applyAlignment="1">
      <alignment horizontal="center"/>
    </xf>
    <xf numFmtId="0" fontId="47" fillId="28" borderId="46" xfId="0" applyFont="1" applyFill="1" applyBorder="1" applyAlignment="1">
      <alignment horizontal="center"/>
    </xf>
    <xf numFmtId="0" fontId="47" fillId="28" borderId="36" xfId="0" applyFont="1" applyFill="1" applyBorder="1" applyAlignment="1">
      <alignment horizontal="center"/>
    </xf>
    <xf numFmtId="0" fontId="47" fillId="28" borderId="21" xfId="0" applyFont="1" applyFill="1" applyBorder="1"/>
    <xf numFmtId="0" fontId="47" fillId="28" borderId="47" xfId="0" applyFont="1" applyFill="1" applyBorder="1" applyAlignment="1">
      <alignment horizontal="center"/>
    </xf>
    <xf numFmtId="0" fontId="88" fillId="28" borderId="13" xfId="0" applyFont="1" applyFill="1" applyBorder="1" applyAlignment="1">
      <alignment horizontal="center" wrapText="1"/>
    </xf>
    <xf numFmtId="0" fontId="37" fillId="19" borderId="13" xfId="0" applyFont="1" applyFill="1" applyBorder="1" applyAlignment="1" applyProtection="1">
      <alignment horizontal="center"/>
      <protection locked="0"/>
    </xf>
    <xf numFmtId="0" fontId="88" fillId="28" borderId="13" xfId="0" applyFont="1" applyFill="1" applyBorder="1" applyAlignment="1">
      <alignment horizontal="left" wrapText="1"/>
    </xf>
    <xf numFmtId="0" fontId="28" fillId="0" borderId="13" xfId="0" applyFont="1" applyBorder="1" applyAlignment="1" applyProtection="1">
      <alignment horizontal="right"/>
      <protection hidden="1"/>
    </xf>
    <xf numFmtId="0" fontId="0" fillId="0" borderId="13" xfId="0" applyFont="1" applyBorder="1" applyAlignment="1" applyProtection="1">
      <protection hidden="1"/>
    </xf>
    <xf numFmtId="0" fontId="0" fillId="0" borderId="0" xfId="0" applyFont="1" applyAlignment="1" applyProtection="1">
      <protection hidden="1"/>
    </xf>
    <xf numFmtId="0" fontId="114" fillId="0" borderId="13" xfId="0" applyFont="1" applyBorder="1" applyAlignment="1" applyProtection="1">
      <alignment horizontal="center"/>
      <protection hidden="1"/>
    </xf>
    <xf numFmtId="0" fontId="116" fillId="0" borderId="13" xfId="0" applyFont="1" applyBorder="1" applyAlignment="1" applyProtection="1">
      <alignment horizontal="center"/>
      <protection hidden="1"/>
    </xf>
    <xf numFmtId="0" fontId="117" fillId="0" borderId="13" xfId="0" applyFont="1" applyBorder="1" applyAlignment="1" applyProtection="1">
      <alignment horizontal="center"/>
      <protection hidden="1"/>
    </xf>
    <xf numFmtId="0" fontId="16" fillId="0" borderId="3" xfId="0" applyFont="1" applyFill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19" fillId="0" borderId="13" xfId="0" applyFont="1" applyFill="1" applyBorder="1" applyProtection="1">
      <protection hidden="1"/>
    </xf>
    <xf numFmtId="0" fontId="119" fillId="0" borderId="33" xfId="0" applyFont="1" applyFill="1" applyBorder="1" applyAlignment="1" applyProtection="1">
      <protection hidden="1"/>
    </xf>
    <xf numFmtId="0" fontId="120" fillId="18" borderId="42" xfId="0" applyFont="1" applyFill="1" applyBorder="1" applyAlignment="1" applyProtection="1">
      <protection hidden="1"/>
    </xf>
    <xf numFmtId="0" fontId="34" fillId="18" borderId="43" xfId="0" applyFont="1" applyFill="1" applyBorder="1" applyAlignment="1" applyProtection="1">
      <protection hidden="1"/>
    </xf>
    <xf numFmtId="0" fontId="119" fillId="0" borderId="13" xfId="0" applyFont="1" applyBorder="1" applyAlignment="1" applyProtection="1">
      <protection hidden="1"/>
    </xf>
    <xf numFmtId="0" fontId="119" fillId="0" borderId="13" xfId="0" applyFont="1" applyFill="1" applyBorder="1" applyAlignment="1" applyProtection="1">
      <protection hidden="1"/>
    </xf>
    <xf numFmtId="0" fontId="119" fillId="0" borderId="0" xfId="0" applyFont="1" applyAlignment="1" applyProtection="1">
      <alignment horizontal="center"/>
      <protection hidden="1"/>
    </xf>
    <xf numFmtId="0" fontId="122" fillId="0" borderId="13" xfId="0" applyFont="1" applyFill="1" applyBorder="1" applyProtection="1">
      <protection hidden="1"/>
    </xf>
    <xf numFmtId="0" fontId="28" fillId="25" borderId="0" xfId="0" applyFont="1" applyFill="1" applyAlignment="1" applyProtection="1">
      <alignment horizontal="center"/>
      <protection locked="0"/>
    </xf>
    <xf numFmtId="0" fontId="28" fillId="0" borderId="13" xfId="0" applyFont="1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28" fillId="0" borderId="33" xfId="0" applyFont="1" applyBorder="1" applyAlignment="1" applyProtection="1">
      <alignment horizontal="center"/>
      <protection locked="0"/>
    </xf>
    <xf numFmtId="0" fontId="51" fillId="0" borderId="55" xfId="0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/>
    </xf>
    <xf numFmtId="0" fontId="0" fillId="0" borderId="59" xfId="0" applyFont="1" applyBorder="1" applyAlignment="1">
      <alignment horizontal="center" vertical="center"/>
    </xf>
    <xf numFmtId="0" fontId="93" fillId="0" borderId="57" xfId="0" applyFont="1" applyBorder="1" applyAlignment="1">
      <alignment horizontal="center" wrapText="1"/>
    </xf>
    <xf numFmtId="0" fontId="93" fillId="0" borderId="55" xfId="0" applyFont="1" applyBorder="1" applyAlignment="1">
      <alignment horizontal="center" wrapText="1"/>
    </xf>
    <xf numFmtId="0" fontId="10" fillId="0" borderId="13" xfId="0" applyFont="1" applyBorder="1" applyAlignment="1" applyProtection="1">
      <alignment horizontal="center" vertical="center"/>
      <protection locked="0"/>
    </xf>
    <xf numFmtId="0" fontId="45" fillId="0" borderId="13" xfId="0" applyFont="1" applyBorder="1" applyAlignment="1" applyProtection="1">
      <alignment horizontal="center" vertical="center"/>
      <protection locked="0"/>
    </xf>
    <xf numFmtId="0" fontId="10" fillId="19" borderId="13" xfId="0" applyFont="1" applyFill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 wrapText="1"/>
      <protection locked="0"/>
    </xf>
    <xf numFmtId="0" fontId="5" fillId="19" borderId="13" xfId="0" applyFont="1" applyFill="1" applyBorder="1" applyAlignment="1" applyProtection="1">
      <alignment horizontal="center" vertical="center" wrapText="1"/>
      <protection locked="0"/>
    </xf>
    <xf numFmtId="0" fontId="0" fillId="0" borderId="86" xfId="0" applyFont="1" applyBorder="1" applyAlignment="1" applyProtection="1">
      <protection locked="0"/>
    </xf>
    <xf numFmtId="0" fontId="16" fillId="0" borderId="86" xfId="0" applyFont="1" applyBorder="1" applyProtection="1">
      <protection locked="0"/>
    </xf>
    <xf numFmtId="0" fontId="16" fillId="0" borderId="87" xfId="0" applyFont="1" applyBorder="1" applyAlignment="1" applyProtection="1">
      <alignment horizontal="center"/>
      <protection locked="0"/>
    </xf>
    <xf numFmtId="0" fontId="0" fillId="0" borderId="88" xfId="0" applyFont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16" fillId="0" borderId="3" xfId="0" applyFont="1" applyBorder="1" applyProtection="1">
      <protection locked="0"/>
    </xf>
    <xf numFmtId="0" fontId="16" fillId="0" borderId="89" xfId="0" applyFont="1" applyBorder="1" applyAlignment="1" applyProtection="1">
      <alignment horizontal="center"/>
      <protection locked="0"/>
    </xf>
    <xf numFmtId="0" fontId="0" fillId="0" borderId="51" xfId="0" applyFont="1" applyBorder="1" applyAlignment="1" applyProtection="1">
      <protection locked="0"/>
    </xf>
    <xf numFmtId="0" fontId="0" fillId="0" borderId="90" xfId="0" applyFont="1" applyBorder="1" applyAlignment="1" applyProtection="1">
      <protection locked="0"/>
    </xf>
    <xf numFmtId="0" fontId="16" fillId="0" borderId="90" xfId="0" applyFont="1" applyBorder="1" applyProtection="1">
      <protection locked="0"/>
    </xf>
    <xf numFmtId="0" fontId="16" fillId="0" borderId="44" xfId="0" applyFont="1" applyBorder="1" applyAlignment="1" applyProtection="1">
      <alignment horizontal="center"/>
      <protection locked="0"/>
    </xf>
    <xf numFmtId="0" fontId="28" fillId="0" borderId="85" xfId="0" applyFont="1" applyBorder="1" applyAlignment="1" applyProtection="1">
      <protection locked="0"/>
    </xf>
    <xf numFmtId="0" fontId="128" fillId="0" borderId="0" xfId="2" applyAlignment="1"/>
    <xf numFmtId="0" fontId="128" fillId="0" borderId="3" xfId="2" applyBorder="1" applyAlignment="1">
      <alignment horizontal="left" vertical="center"/>
    </xf>
    <xf numFmtId="0" fontId="28" fillId="0" borderId="88" xfId="0" applyFont="1" applyBorder="1" applyAlignment="1" applyProtection="1">
      <protection locked="0"/>
    </xf>
    <xf numFmtId="0" fontId="128" fillId="0" borderId="88" xfId="2" applyBorder="1" applyAlignment="1" applyProtection="1">
      <protection locked="0"/>
    </xf>
    <xf numFmtId="164" fontId="0" fillId="0" borderId="3" xfId="0" applyNumberFormat="1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left"/>
      <protection locked="0"/>
    </xf>
    <xf numFmtId="0" fontId="8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95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left" vertical="center"/>
    </xf>
    <xf numFmtId="0" fontId="8" fillId="0" borderId="95" xfId="0" applyFont="1" applyBorder="1" applyAlignment="1">
      <alignment horizontal="center" vertical="center" wrapText="1"/>
    </xf>
    <xf numFmtId="0" fontId="0" fillId="0" borderId="95" xfId="0" applyFont="1" applyBorder="1"/>
    <xf numFmtId="0" fontId="0" fillId="0" borderId="24" xfId="0" applyFont="1" applyBorder="1"/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center" vertical="center"/>
    </xf>
    <xf numFmtId="0" fontId="10" fillId="0" borderId="90" xfId="0" applyFont="1" applyBorder="1" applyAlignment="1"/>
    <xf numFmtId="0" fontId="5" fillId="0" borderId="24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51" fillId="0" borderId="97" xfId="0" applyFont="1" applyBorder="1" applyAlignment="1"/>
    <xf numFmtId="0" fontId="51" fillId="0" borderId="13" xfId="0" applyFont="1" applyBorder="1" applyAlignment="1">
      <alignment horizontal="left" vertical="center" wrapText="1" indent="1"/>
    </xf>
    <xf numFmtId="0" fontId="147" fillId="0" borderId="13" xfId="0" applyFont="1" applyBorder="1" applyAlignment="1">
      <alignment vertical="center" wrapText="1"/>
    </xf>
    <xf numFmtId="0" fontId="146" fillId="0" borderId="13" xfId="0" applyFont="1" applyBorder="1" applyAlignment="1">
      <alignment vertical="center" wrapText="1"/>
    </xf>
    <xf numFmtId="0" fontId="146" fillId="0" borderId="1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/>
    </xf>
    <xf numFmtId="0" fontId="28" fillId="10" borderId="68" xfId="0" applyFont="1" applyFill="1" applyBorder="1" applyAlignment="1" applyProtection="1">
      <alignment horizontal="center"/>
      <protection locked="0"/>
    </xf>
    <xf numFmtId="0" fontId="28" fillId="10" borderId="69" xfId="0" applyFont="1" applyFill="1" applyBorder="1" applyAlignment="1" applyProtection="1">
      <alignment horizontal="center"/>
      <protection locked="0"/>
    </xf>
    <xf numFmtId="2" fontId="0" fillId="10" borderId="70" xfId="0" applyNumberFormat="1" applyFont="1" applyFill="1" applyBorder="1" applyAlignment="1" applyProtection="1">
      <alignment horizontal="center"/>
      <protection locked="0"/>
    </xf>
    <xf numFmtId="2" fontId="0" fillId="10" borderId="72" xfId="0" applyNumberFormat="1" applyFont="1" applyFill="1" applyBorder="1" applyAlignment="1" applyProtection="1">
      <alignment horizontal="center"/>
      <protection locked="0"/>
    </xf>
    <xf numFmtId="0" fontId="93" fillId="5" borderId="114" xfId="0" applyFont="1" applyFill="1" applyBorder="1" applyAlignment="1">
      <alignment horizontal="center" vertical="center" wrapText="1"/>
    </xf>
    <xf numFmtId="2" fontId="144" fillId="0" borderId="13" xfId="0" applyNumberFormat="1" applyFont="1" applyBorder="1" applyAlignment="1">
      <alignment horizontal="center"/>
    </xf>
    <xf numFmtId="0" fontId="148" fillId="0" borderId="0" xfId="0" applyFont="1" applyAlignment="1">
      <alignment vertical="center"/>
    </xf>
    <xf numFmtId="0" fontId="149" fillId="0" borderId="0" xfId="2" applyFont="1" applyAlignment="1">
      <alignment horizontal="left" vertical="center"/>
    </xf>
    <xf numFmtId="0" fontId="148" fillId="0" borderId="0" xfId="0" applyFont="1" applyAlignment="1"/>
    <xf numFmtId="0" fontId="149" fillId="0" borderId="0" xfId="0" applyFont="1" applyAlignment="1"/>
    <xf numFmtId="0" fontId="28" fillId="0" borderId="0" xfId="0" quotePrefix="1" applyFont="1" applyAlignment="1"/>
    <xf numFmtId="0" fontId="17" fillId="0" borderId="115" xfId="0" applyFont="1" applyBorder="1" applyAlignment="1" applyProtection="1">
      <alignment horizontal="center"/>
      <protection locked="0"/>
    </xf>
    <xf numFmtId="0" fontId="17" fillId="0" borderId="33" xfId="0" applyFont="1" applyBorder="1" applyAlignment="1" applyProtection="1">
      <alignment horizontal="center"/>
      <protection locked="0"/>
    </xf>
    <xf numFmtId="0" fontId="17" fillId="0" borderId="94" xfId="0" applyFont="1" applyBorder="1" applyAlignment="1" applyProtection="1">
      <alignment horizontal="center"/>
      <protection locked="0"/>
    </xf>
    <xf numFmtId="0" fontId="17" fillId="0" borderId="116" xfId="0" applyFont="1" applyFill="1" applyBorder="1" applyAlignment="1" applyProtection="1">
      <alignment horizontal="center"/>
      <protection locked="0"/>
    </xf>
    <xf numFmtId="0" fontId="17" fillId="0" borderId="117" xfId="0" applyFont="1" applyFill="1" applyBorder="1" applyAlignment="1" applyProtection="1">
      <alignment horizontal="center"/>
      <protection locked="0"/>
    </xf>
    <xf numFmtId="0" fontId="17" fillId="0" borderId="118" xfId="0" applyFont="1" applyFill="1" applyBorder="1" applyAlignment="1" applyProtection="1">
      <alignment horizontal="center"/>
      <protection locked="0"/>
    </xf>
    <xf numFmtId="0" fontId="31" fillId="0" borderId="48" xfId="0" applyFont="1" applyBorder="1" applyProtection="1">
      <protection locked="0"/>
    </xf>
    <xf numFmtId="0" fontId="31" fillId="0" borderId="50" xfId="0" applyFont="1" applyBorder="1" applyProtection="1">
      <protection locked="0"/>
    </xf>
    <xf numFmtId="0" fontId="31" fillId="0" borderId="104" xfId="0" applyFont="1" applyBorder="1" applyProtection="1">
      <protection locked="0"/>
    </xf>
    <xf numFmtId="0" fontId="144" fillId="0" borderId="26" xfId="0" applyFont="1" applyBorder="1" applyAlignment="1" applyProtection="1">
      <alignment horizontal="center"/>
      <protection locked="0"/>
    </xf>
    <xf numFmtId="1" fontId="144" fillId="0" borderId="13" xfId="0" applyNumberFormat="1" applyFont="1" applyBorder="1" applyAlignment="1" applyProtection="1">
      <alignment horizontal="center" vertical="center"/>
      <protection locked="0"/>
    </xf>
    <xf numFmtId="1" fontId="144" fillId="0" borderId="28" xfId="0" applyNumberFormat="1" applyFont="1" applyBorder="1" applyAlignment="1" applyProtection="1">
      <alignment horizontal="center" vertical="center"/>
      <protection locked="0"/>
    </xf>
    <xf numFmtId="0" fontId="144" fillId="0" borderId="29" xfId="0" applyFont="1" applyBorder="1" applyAlignment="1" applyProtection="1">
      <alignment horizontal="center"/>
      <protection locked="0"/>
    </xf>
    <xf numFmtId="1" fontId="10" fillId="0" borderId="93" xfId="0" applyNumberFormat="1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/>
      <protection locked="0"/>
    </xf>
    <xf numFmtId="2" fontId="144" fillId="0" borderId="28" xfId="0" applyNumberFormat="1" applyFont="1" applyBorder="1" applyAlignment="1">
      <alignment horizontal="center"/>
    </xf>
    <xf numFmtId="2" fontId="144" fillId="0" borderId="97" xfId="0" applyNumberFormat="1" applyFont="1" applyBorder="1" applyAlignment="1">
      <alignment horizontal="center"/>
    </xf>
    <xf numFmtId="0" fontId="106" fillId="5" borderId="46" xfId="0" applyFont="1" applyFill="1" applyBorder="1" applyAlignment="1">
      <alignment horizontal="center" vertical="center" wrapText="1"/>
    </xf>
    <xf numFmtId="0" fontId="142" fillId="0" borderId="97" xfId="0" applyFont="1" applyFill="1" applyBorder="1" applyAlignment="1" applyProtection="1">
      <alignment horizontal="center"/>
      <protection locked="0"/>
    </xf>
    <xf numFmtId="0" fontId="150" fillId="0" borderId="0" xfId="0" applyFont="1" applyAlignment="1"/>
    <xf numFmtId="0" fontId="128" fillId="0" borderId="3" xfId="2" applyBorder="1" applyAlignment="1">
      <alignment horizontal="left"/>
    </xf>
    <xf numFmtId="0" fontId="128" fillId="0" borderId="0" xfId="2" applyAlignment="1">
      <alignment horizontal="left" vertical="top"/>
    </xf>
    <xf numFmtId="0" fontId="128" fillId="0" borderId="3" xfId="2" applyBorder="1" applyAlignment="1" applyProtection="1">
      <protection locked="0"/>
    </xf>
    <xf numFmtId="2" fontId="0" fillId="0" borderId="3" xfId="0" applyNumberFormat="1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28" fillId="0" borderId="3" xfId="2" applyBorder="1" applyAlignment="1" applyProtection="1">
      <alignment horizontal="left" vertical="top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128" fillId="0" borderId="3" xfId="2" applyBorder="1" applyAlignment="1"/>
    <xf numFmtId="2" fontId="0" fillId="10" borderId="54" xfId="0" applyNumberFormat="1" applyFont="1" applyFill="1" applyBorder="1" applyAlignment="1" applyProtection="1">
      <alignment horizontal="left"/>
      <protection locked="0"/>
    </xf>
    <xf numFmtId="2" fontId="0" fillId="10" borderId="74" xfId="0" applyNumberFormat="1" applyFont="1" applyFill="1" applyBorder="1" applyAlignment="1" applyProtection="1">
      <alignment horizontal="left"/>
      <protection locked="0"/>
    </xf>
    <xf numFmtId="2" fontId="37" fillId="10" borderId="74" xfId="0" applyNumberFormat="1" applyFont="1" applyFill="1" applyBorder="1" applyAlignment="1" applyProtection="1">
      <alignment horizontal="left"/>
      <protection locked="0"/>
    </xf>
    <xf numFmtId="2" fontId="1" fillId="2" borderId="22" xfId="0" applyNumberFormat="1" applyFont="1" applyFill="1" applyBorder="1" applyAlignment="1">
      <alignment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2" fontId="83" fillId="13" borderId="13" xfId="0" applyNumberFormat="1" applyFont="1" applyFill="1" applyBorder="1" applyAlignment="1">
      <alignment horizontal="center" vertical="center" wrapText="1"/>
    </xf>
    <xf numFmtId="2" fontId="86" fillId="13" borderId="13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2" fontId="0" fillId="0" borderId="0" xfId="0" applyNumberFormat="1" applyFont="1" applyAlignment="1"/>
    <xf numFmtId="2" fontId="51" fillId="0" borderId="46" xfId="0" applyNumberFormat="1" applyFont="1" applyBorder="1" applyAlignment="1">
      <alignment vertical="center" wrapText="1"/>
    </xf>
    <xf numFmtId="2" fontId="130" fillId="0" borderId="13" xfId="0" applyNumberFormat="1" applyFont="1" applyBorder="1" applyAlignment="1">
      <alignment horizontal="center"/>
    </xf>
    <xf numFmtId="2" fontId="130" fillId="0" borderId="28" xfId="0" applyNumberFormat="1" applyFont="1" applyBorder="1" applyAlignment="1">
      <alignment horizontal="center"/>
    </xf>
    <xf numFmtId="2" fontId="128" fillId="0" borderId="3" xfId="2" applyNumberFormat="1" applyFill="1" applyBorder="1" applyAlignment="1">
      <alignment horizontal="left"/>
    </xf>
    <xf numFmtId="2" fontId="51" fillId="26" borderId="40" xfId="0" applyNumberFormat="1" applyFont="1" applyFill="1" applyBorder="1" applyAlignment="1">
      <alignment horizontal="center" vertical="center" wrapText="1"/>
    </xf>
    <xf numFmtId="2" fontId="51" fillId="0" borderId="28" xfId="0" applyNumberFormat="1" applyFont="1" applyBorder="1" applyAlignment="1">
      <alignment horizontal="center" wrapText="1"/>
    </xf>
    <xf numFmtId="2" fontId="42" fillId="4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20" fillId="9" borderId="23" xfId="0" applyNumberFormat="1" applyFont="1" applyFill="1" applyBorder="1" applyAlignment="1">
      <alignment horizontal="center"/>
    </xf>
    <xf numFmtId="2" fontId="20" fillId="7" borderId="31" xfId="0" applyNumberFormat="1" applyFont="1" applyFill="1" applyBorder="1" applyAlignment="1">
      <alignment horizontal="center"/>
    </xf>
    <xf numFmtId="2" fontId="0" fillId="7" borderId="73" xfId="0" applyNumberFormat="1" applyFont="1" applyFill="1" applyBorder="1" applyAlignment="1" applyProtection="1">
      <alignment horizontal="center"/>
      <protection locked="0"/>
    </xf>
    <xf numFmtId="2" fontId="22" fillId="0" borderId="0" xfId="0" applyNumberFormat="1" applyFont="1" applyAlignment="1">
      <alignment horizontal="center"/>
    </xf>
    <xf numFmtId="2" fontId="24" fillId="3" borderId="7" xfId="0" applyNumberFormat="1" applyFont="1" applyFill="1" applyBorder="1" applyAlignment="1" applyProtection="1">
      <alignment horizontal="center"/>
      <protection locked="0"/>
    </xf>
    <xf numFmtId="2" fontId="128" fillId="0" borderId="3" xfId="2" applyNumberFormat="1" applyBorder="1" applyAlignment="1" applyProtection="1">
      <protection locked="0"/>
    </xf>
    <xf numFmtId="2" fontId="16" fillId="0" borderId="0" xfId="0" applyNumberFormat="1" applyFont="1"/>
    <xf numFmtId="2" fontId="123" fillId="13" borderId="13" xfId="0" applyNumberFormat="1" applyFont="1" applyFill="1" applyBorder="1" applyAlignment="1">
      <alignment vertical="center" wrapText="1"/>
    </xf>
    <xf numFmtId="2" fontId="0" fillId="0" borderId="13" xfId="0" applyNumberFormat="1" applyFont="1" applyBorder="1"/>
    <xf numFmtId="2" fontId="91" fillId="0" borderId="46" xfId="0" applyNumberFormat="1" applyFont="1" applyBorder="1" applyAlignment="1">
      <alignment horizontal="center" vertical="center" wrapText="1"/>
    </xf>
    <xf numFmtId="2" fontId="20" fillId="9" borderId="37" xfId="0" applyNumberFormat="1" applyFont="1" applyFill="1" applyBorder="1" applyAlignment="1">
      <alignment horizontal="center"/>
    </xf>
    <xf numFmtId="2" fontId="20" fillId="7" borderId="64" xfId="0" applyNumberFormat="1" applyFont="1" applyFill="1" applyBorder="1" applyAlignment="1">
      <alignment horizontal="center"/>
    </xf>
    <xf numFmtId="2" fontId="0" fillId="0" borderId="0" xfId="0" applyNumberFormat="1" applyFont="1" applyAlignment="1" applyProtection="1">
      <protection locked="0"/>
    </xf>
    <xf numFmtId="2" fontId="16" fillId="0" borderId="0" xfId="0" applyNumberFormat="1" applyFont="1" applyAlignment="1">
      <alignment horizontal="center"/>
    </xf>
    <xf numFmtId="1" fontId="18" fillId="0" borderId="13" xfId="0" applyNumberFormat="1" applyFont="1" applyBorder="1" applyAlignment="1" applyProtection="1">
      <alignment horizontal="center" vertical="center" wrapText="1"/>
      <protection locked="0"/>
    </xf>
    <xf numFmtId="1" fontId="28" fillId="0" borderId="3" xfId="0" applyNumberFormat="1" applyFont="1" applyBorder="1" applyAlignment="1" applyProtection="1">
      <alignment horizontal="left"/>
      <protection locked="0"/>
    </xf>
    <xf numFmtId="1" fontId="36" fillId="0" borderId="66" xfId="0" applyNumberFormat="1" applyFont="1" applyFill="1" applyBorder="1" applyAlignment="1" applyProtection="1">
      <alignment horizontal="center"/>
      <protection locked="0"/>
    </xf>
    <xf numFmtId="1" fontId="36" fillId="0" borderId="71" xfId="0" applyNumberFormat="1" applyFont="1" applyFill="1" applyBorder="1" applyAlignment="1" applyProtection="1">
      <alignment horizontal="center"/>
      <protection locked="0"/>
    </xf>
    <xf numFmtId="1" fontId="36" fillId="0" borderId="56" xfId="0" applyNumberFormat="1" applyFont="1" applyBorder="1" applyAlignment="1" applyProtection="1">
      <alignment horizontal="center"/>
      <protection locked="0"/>
    </xf>
    <xf numFmtId="1" fontId="36" fillId="0" borderId="76" xfId="0" applyNumberFormat="1" applyFont="1" applyFill="1" applyBorder="1" applyAlignment="1" applyProtection="1">
      <alignment horizontal="center"/>
      <protection locked="0"/>
    </xf>
    <xf numFmtId="1" fontId="36" fillId="0" borderId="3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Alignment="1">
      <alignment horizontal="center"/>
    </xf>
    <xf numFmtId="1" fontId="6" fillId="4" borderId="3" xfId="0" applyNumberFormat="1" applyFont="1" applyFill="1" applyBorder="1" applyAlignment="1">
      <alignment horizontal="center" vertical="center" wrapText="1"/>
    </xf>
    <xf numFmtId="1" fontId="36" fillId="0" borderId="3" xfId="0" applyNumberFormat="1" applyFont="1" applyBorder="1" applyAlignment="1">
      <alignment wrapText="1"/>
    </xf>
    <xf numFmtId="1" fontId="37" fillId="0" borderId="3" xfId="0" applyNumberFormat="1" applyFont="1" applyBorder="1" applyAlignment="1">
      <alignment horizontal="center" wrapText="1"/>
    </xf>
    <xf numFmtId="1" fontId="0" fillId="0" borderId="3" xfId="0" applyNumberFormat="1" applyFont="1" applyBorder="1" applyAlignment="1"/>
    <xf numFmtId="1" fontId="0" fillId="0" borderId="0" xfId="0" applyNumberFormat="1" applyFont="1"/>
    <xf numFmtId="1" fontId="6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/>
    <xf numFmtId="1" fontId="9" fillId="0" borderId="0" xfId="0" applyNumberFormat="1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1" fontId="0" fillId="0" borderId="0" xfId="0" applyNumberFormat="1" applyFont="1" applyAlignment="1"/>
    <xf numFmtId="1" fontId="36" fillId="0" borderId="3" xfId="0" applyNumberFormat="1" applyFont="1" applyBorder="1" applyAlignment="1" applyProtection="1">
      <alignment horizontal="left"/>
      <protection locked="0"/>
    </xf>
    <xf numFmtId="1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/>
    <xf numFmtId="1" fontId="9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1" fontId="0" fillId="4" borderId="3" xfId="0" applyNumberFormat="1" applyFont="1" applyFill="1" applyBorder="1"/>
    <xf numFmtId="1" fontId="44" fillId="0" borderId="3" xfId="0" applyNumberFormat="1" applyFont="1" applyBorder="1" applyAlignment="1">
      <alignment horizontal="center" vertical="center" wrapText="1"/>
    </xf>
    <xf numFmtId="1" fontId="9" fillId="4" borderId="3" xfId="0" applyNumberFormat="1" applyFont="1" applyFill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0" fillId="4" borderId="2" xfId="0" applyNumberFormat="1" applyFont="1" applyFill="1" applyBorder="1"/>
    <xf numFmtId="1" fontId="14" fillId="4" borderId="2" xfId="0" applyNumberFormat="1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left" vertical="center"/>
    </xf>
    <xf numFmtId="1" fontId="17" fillId="4" borderId="3" xfId="0" applyNumberFormat="1" applyFont="1" applyFill="1" applyBorder="1" applyAlignment="1">
      <alignment horizontal="center"/>
    </xf>
    <xf numFmtId="1" fontId="12" fillId="4" borderId="3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left" vertical="center"/>
    </xf>
    <xf numFmtId="1" fontId="17" fillId="4" borderId="2" xfId="0" applyNumberFormat="1" applyFont="1" applyFill="1" applyBorder="1" applyAlignment="1">
      <alignment horizontal="center"/>
    </xf>
    <xf numFmtId="1" fontId="12" fillId="4" borderId="2" xfId="0" applyNumberFormat="1" applyFont="1" applyFill="1" applyBorder="1" applyAlignment="1">
      <alignment horizontal="center" vertical="center" wrapText="1"/>
    </xf>
    <xf numFmtId="0" fontId="151" fillId="0" borderId="13" xfId="0" applyFont="1" applyBorder="1" applyAlignment="1" applyProtection="1">
      <alignment horizontal="center" vertical="center" wrapText="1"/>
      <protection locked="0"/>
    </xf>
    <xf numFmtId="0" fontId="86" fillId="13" borderId="13" xfId="0" applyFont="1" applyFill="1" applyBorder="1" applyAlignment="1" applyProtection="1">
      <alignment horizontal="center" vertical="center" wrapText="1"/>
      <protection hidden="1"/>
    </xf>
    <xf numFmtId="0" fontId="0" fillId="23" borderId="24" xfId="0" applyFont="1" applyFill="1" applyBorder="1" applyAlignment="1" applyProtection="1"/>
    <xf numFmtId="0" fontId="0" fillId="0" borderId="24" xfId="0" applyFont="1" applyFill="1" applyBorder="1" applyAlignment="1" applyProtection="1"/>
    <xf numFmtId="2" fontId="131" fillId="0" borderId="97" xfId="0" applyNumberFormat="1" applyFont="1" applyBorder="1" applyAlignment="1" applyProtection="1">
      <alignment horizontal="center" vertical="center" wrapText="1"/>
      <protection locked="0"/>
    </xf>
    <xf numFmtId="0" fontId="131" fillId="0" borderId="97" xfId="0" applyFont="1" applyBorder="1" applyAlignment="1" applyProtection="1">
      <alignment horizontal="center" vertical="center" wrapText="1"/>
      <protection locked="0"/>
    </xf>
    <xf numFmtId="2" fontId="132" fillId="0" borderId="97" xfId="0" applyNumberFormat="1" applyFont="1" applyBorder="1" applyAlignment="1" applyProtection="1">
      <alignment horizontal="center" vertical="center" wrapText="1"/>
      <protection hidden="1"/>
    </xf>
    <xf numFmtId="2" fontId="132" fillId="0" borderId="13" xfId="0" applyNumberFormat="1" applyFont="1" applyBorder="1" applyAlignment="1" applyProtection="1">
      <alignment horizontal="center" vertical="center" wrapText="1"/>
      <protection hidden="1"/>
    </xf>
    <xf numFmtId="2" fontId="132" fillId="0" borderId="28" xfId="0" applyNumberFormat="1" applyFont="1" applyBorder="1" applyAlignment="1" applyProtection="1">
      <alignment horizontal="center" vertical="center" wrapText="1"/>
      <protection hidden="1"/>
    </xf>
    <xf numFmtId="0" fontId="131" fillId="0" borderId="98" xfId="0" applyFont="1" applyBorder="1" applyAlignment="1" applyProtection="1">
      <alignment horizontal="center" vertical="center" wrapText="1"/>
      <protection locked="0"/>
    </xf>
    <xf numFmtId="0" fontId="127" fillId="0" borderId="90" xfId="0" applyFont="1" applyBorder="1" applyAlignment="1" applyProtection="1">
      <alignment horizontal="center" vertical="center" wrapText="1"/>
      <protection locked="0"/>
    </xf>
    <xf numFmtId="0" fontId="127" fillId="0" borderId="51" xfId="0" applyFont="1" applyBorder="1" applyAlignment="1" applyProtection="1">
      <alignment horizontal="center" vertical="center" wrapText="1"/>
      <protection locked="0"/>
    </xf>
    <xf numFmtId="0" fontId="127" fillId="0" borderId="98" xfId="0" applyFont="1" applyBorder="1" applyAlignment="1" applyProtection="1">
      <alignment horizontal="center" vertical="center" wrapText="1"/>
      <protection locked="0"/>
    </xf>
    <xf numFmtId="0" fontId="131" fillId="0" borderId="26" xfId="0" applyFont="1" applyBorder="1" applyAlignment="1" applyProtection="1">
      <alignment horizontal="center" vertical="center" wrapText="1"/>
      <protection locked="0"/>
    </xf>
    <xf numFmtId="0" fontId="131" fillId="0" borderId="29" xfId="0" applyFont="1" applyBorder="1" applyAlignment="1" applyProtection="1">
      <alignment horizontal="center" vertical="center" wrapText="1"/>
      <protection locked="0"/>
    </xf>
    <xf numFmtId="0" fontId="127" fillId="0" borderId="95" xfId="0" applyFont="1" applyBorder="1" applyAlignment="1" applyProtection="1">
      <alignment horizontal="center" vertical="center" wrapText="1"/>
      <protection locked="0"/>
    </xf>
    <xf numFmtId="0" fontId="127" fillId="0" borderId="96" xfId="0" applyFont="1" applyBorder="1" applyAlignment="1" applyProtection="1">
      <alignment horizontal="center" vertical="center" wrapText="1"/>
      <protection locked="0"/>
    </xf>
    <xf numFmtId="0" fontId="127" fillId="0" borderId="33" xfId="0" applyFont="1" applyBorder="1" applyAlignment="1" applyProtection="1">
      <alignment horizontal="center" vertical="center" wrapText="1"/>
      <protection locked="0"/>
    </xf>
    <xf numFmtId="0" fontId="127" fillId="0" borderId="26" xfId="0" applyFont="1" applyBorder="1" applyAlignment="1" applyProtection="1">
      <alignment horizontal="center" vertical="center" wrapText="1"/>
      <protection locked="0"/>
    </xf>
    <xf numFmtId="0" fontId="127" fillId="0" borderId="94" xfId="0" applyFont="1" applyBorder="1" applyAlignment="1" applyProtection="1">
      <alignment horizontal="center" vertical="center" wrapText="1"/>
      <protection locked="0"/>
    </xf>
    <xf numFmtId="0" fontId="127" fillId="0" borderId="29" xfId="0" applyFont="1" applyBorder="1" applyAlignment="1" applyProtection="1">
      <alignment horizontal="center" vertical="center" wrapText="1"/>
      <protection locked="0"/>
    </xf>
    <xf numFmtId="1" fontId="51" fillId="0" borderId="28" xfId="0" applyNumberFormat="1" applyFont="1" applyBorder="1" applyAlignment="1">
      <alignment horizontal="center" wrapText="1"/>
    </xf>
    <xf numFmtId="0" fontId="51" fillId="0" borderId="28" xfId="0" applyFont="1" applyBorder="1" applyAlignment="1">
      <alignment horizontal="center" vertical="center" wrapText="1"/>
    </xf>
    <xf numFmtId="0" fontId="51" fillId="0" borderId="115" xfId="0" applyFont="1" applyBorder="1" applyAlignment="1" applyProtection="1">
      <alignment horizontal="center" vertical="center" wrapText="1"/>
      <protection locked="0"/>
    </xf>
    <xf numFmtId="0" fontId="131" fillId="0" borderId="110" xfId="0" applyFont="1" applyFill="1" applyBorder="1" applyAlignment="1" applyProtection="1">
      <alignment horizontal="center" vertical="center" wrapText="1"/>
      <protection locked="0"/>
    </xf>
    <xf numFmtId="0" fontId="131" fillId="0" borderId="115" xfId="0" applyFont="1" applyFill="1" applyBorder="1" applyAlignment="1">
      <alignment horizontal="center" vertical="center" wrapText="1"/>
    </xf>
    <xf numFmtId="2" fontId="51" fillId="0" borderId="3" xfId="0" applyNumberFormat="1" applyFont="1" applyBorder="1" applyAlignment="1" applyProtection="1">
      <alignment horizontal="center" vertical="center" wrapText="1"/>
    </xf>
    <xf numFmtId="0" fontId="84" fillId="0" borderId="3" xfId="0" applyFont="1" applyFill="1" applyBorder="1" applyAlignment="1">
      <alignment horizontal="center" vertical="center" wrapText="1"/>
    </xf>
    <xf numFmtId="0" fontId="82" fillId="0" borderId="3" xfId="0" applyFont="1" applyFill="1" applyBorder="1" applyAlignment="1">
      <alignment horizontal="center" vertical="center" wrapText="1"/>
    </xf>
    <xf numFmtId="0" fontId="21" fillId="0" borderId="93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 applyProtection="1">
      <alignment horizontal="center" wrapText="1"/>
      <protection locked="0"/>
    </xf>
    <xf numFmtId="0" fontId="39" fillId="0" borderId="3" xfId="0" applyFont="1" applyBorder="1" applyAlignment="1">
      <alignment horizontal="left" vertical="center"/>
    </xf>
    <xf numFmtId="0" fontId="132" fillId="0" borderId="3" xfId="0" applyFont="1" applyBorder="1" applyAlignment="1">
      <alignment horizontal="left" vertical="center"/>
    </xf>
    <xf numFmtId="0" fontId="132" fillId="0" borderId="3" xfId="0" applyFont="1" applyBorder="1" applyAlignment="1">
      <alignment horizontal="center" vertical="center"/>
    </xf>
    <xf numFmtId="2" fontId="51" fillId="0" borderId="40" xfId="0" applyNumberFormat="1" applyFont="1" applyFill="1" applyBorder="1" applyAlignment="1">
      <alignment horizontal="center" vertical="center" wrapText="1"/>
    </xf>
    <xf numFmtId="2" fontId="106" fillId="0" borderId="40" xfId="0" applyNumberFormat="1" applyFont="1" applyFill="1" applyBorder="1" applyAlignment="1">
      <alignment horizontal="center" vertical="center" wrapText="1"/>
    </xf>
    <xf numFmtId="0" fontId="51" fillId="0" borderId="40" xfId="0" applyFont="1" applyFill="1" applyBorder="1" applyAlignment="1">
      <alignment horizontal="center" vertical="center" wrapText="1"/>
    </xf>
    <xf numFmtId="0" fontId="51" fillId="0" borderId="93" xfId="0" applyFont="1" applyFill="1" applyBorder="1" applyAlignment="1" applyProtection="1">
      <alignment horizontal="center" vertical="center" wrapText="1"/>
      <protection locked="0"/>
    </xf>
    <xf numFmtId="2" fontId="51" fillId="0" borderId="28" xfId="0" applyNumberFormat="1" applyFont="1" applyFill="1" applyBorder="1" applyAlignment="1">
      <alignment horizontal="center" vertical="center" wrapText="1"/>
    </xf>
    <xf numFmtId="0" fontId="51" fillId="0" borderId="28" xfId="0" applyFont="1" applyBorder="1" applyAlignment="1" applyProtection="1">
      <alignment horizontal="center" wrapText="1"/>
      <protection locked="0"/>
    </xf>
    <xf numFmtId="2" fontId="25" fillId="6" borderId="4" xfId="0" applyNumberFormat="1" applyFont="1" applyFill="1" applyBorder="1" applyAlignment="1" applyProtection="1">
      <alignment horizontal="center"/>
      <protection hidden="1"/>
    </xf>
    <xf numFmtId="0" fontId="149" fillId="0" borderId="3" xfId="0" applyFont="1" applyBorder="1" applyAlignment="1"/>
    <xf numFmtId="0" fontId="153" fillId="0" borderId="0" xfId="0" applyFont="1" applyAlignment="1"/>
    <xf numFmtId="0" fontId="154" fillId="0" borderId="0" xfId="0" applyFont="1" applyAlignment="1"/>
    <xf numFmtId="0" fontId="156" fillId="29" borderId="3" xfId="0" applyFont="1" applyFill="1" applyBorder="1" applyAlignment="1">
      <alignment vertical="center" wrapText="1"/>
    </xf>
    <xf numFmtId="0" fontId="3" fillId="0" borderId="134" xfId="0" applyFont="1" applyBorder="1" applyAlignment="1">
      <alignment horizontal="center" vertical="center" wrapText="1"/>
    </xf>
    <xf numFmtId="0" fontId="3" fillId="0" borderId="136" xfId="0" applyFont="1" applyBorder="1" applyAlignment="1">
      <alignment horizontal="center" vertical="center" wrapText="1"/>
    </xf>
    <xf numFmtId="0" fontId="3" fillId="0" borderId="137" xfId="0" applyFont="1" applyBorder="1" applyAlignment="1">
      <alignment horizontal="center" vertical="center" wrapText="1"/>
    </xf>
    <xf numFmtId="0" fontId="163" fillId="0" borderId="123" xfId="0" applyFont="1" applyBorder="1" applyAlignment="1" applyProtection="1">
      <alignment horizontal="center" vertical="center" wrapText="1"/>
      <protection hidden="1"/>
    </xf>
    <xf numFmtId="0" fontId="9" fillId="0" borderId="138" xfId="0" applyFont="1" applyBorder="1" applyAlignment="1" applyProtection="1">
      <alignment horizontal="center" vertical="center" wrapText="1"/>
      <protection hidden="1"/>
    </xf>
    <xf numFmtId="0" fontId="9" fillId="0" borderId="123" xfId="0" applyFont="1" applyBorder="1" applyAlignment="1">
      <alignment horizontal="center" vertical="center" wrapText="1"/>
    </xf>
    <xf numFmtId="0" fontId="9" fillId="30" borderId="132" xfId="0" applyFont="1" applyFill="1" applyBorder="1" applyAlignment="1" applyProtection="1">
      <alignment horizontal="center" vertical="center" wrapText="1"/>
      <protection locked="0"/>
    </xf>
    <xf numFmtId="0" fontId="8" fillId="30" borderId="132" xfId="0" applyFont="1" applyFill="1" applyBorder="1" applyAlignment="1" applyProtection="1">
      <alignment horizontal="center" vertical="center" wrapText="1"/>
      <protection locked="0"/>
    </xf>
    <xf numFmtId="0" fontId="162" fillId="30" borderId="139" xfId="0" applyFont="1" applyFill="1" applyBorder="1" applyAlignment="1" applyProtection="1">
      <alignment vertical="center" wrapText="1"/>
      <protection locked="0"/>
    </xf>
    <xf numFmtId="0" fontId="9" fillId="0" borderId="139" xfId="0" applyFont="1" applyBorder="1" applyAlignment="1" applyProtection="1">
      <alignment horizontal="center" vertical="center" wrapText="1"/>
      <protection hidden="1"/>
    </xf>
    <xf numFmtId="0" fontId="9" fillId="0" borderId="140" xfId="0" applyFont="1" applyBorder="1" applyAlignment="1" applyProtection="1">
      <alignment horizontal="center" vertical="center" wrapText="1"/>
      <protection hidden="1"/>
    </xf>
    <xf numFmtId="0" fontId="9" fillId="0" borderId="117" xfId="0" applyFont="1" applyBorder="1" applyAlignment="1" applyProtection="1">
      <alignment horizontal="center" vertical="center" wrapText="1"/>
      <protection hidden="1"/>
    </xf>
    <xf numFmtId="0" fontId="9" fillId="0" borderId="142" xfId="0" applyFont="1" applyBorder="1" applyAlignment="1" applyProtection="1">
      <alignment horizontal="center" vertical="center" wrapText="1"/>
      <protection hidden="1"/>
    </xf>
    <xf numFmtId="0" fontId="9" fillId="0" borderId="128" xfId="0" applyFont="1" applyBorder="1" applyAlignment="1">
      <alignment horizontal="center" vertical="center" wrapText="1"/>
    </xf>
    <xf numFmtId="0" fontId="163" fillId="0" borderId="128" xfId="0" applyFont="1" applyBorder="1" applyAlignment="1">
      <alignment horizontal="center" vertical="center" wrapText="1"/>
    </xf>
    <xf numFmtId="0" fontId="9" fillId="0" borderId="128" xfId="0" applyFont="1" applyBorder="1" applyAlignment="1">
      <alignment vertical="center" wrapText="1"/>
    </xf>
    <xf numFmtId="0" fontId="9" fillId="0" borderId="129" xfId="0" applyFont="1" applyBorder="1" applyAlignment="1">
      <alignment vertical="center" wrapText="1"/>
    </xf>
    <xf numFmtId="0" fontId="5" fillId="30" borderId="132" xfId="0" applyFont="1" applyFill="1" applyBorder="1" applyAlignment="1" applyProtection="1">
      <alignment horizontal="center" vertical="center" wrapText="1"/>
      <protection locked="0"/>
    </xf>
    <xf numFmtId="0" fontId="9" fillId="32" borderId="132" xfId="0" applyFont="1" applyFill="1" applyBorder="1" applyAlignment="1" applyProtection="1">
      <alignment horizontal="center" vertical="center" wrapText="1"/>
      <protection hidden="1"/>
    </xf>
    <xf numFmtId="0" fontId="9" fillId="33" borderId="132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4" borderId="132" xfId="0" applyFont="1" applyFill="1" applyBorder="1" applyAlignment="1" applyProtection="1">
      <alignment horizontal="center" vertical="center" wrapText="1"/>
      <protection hidden="1"/>
    </xf>
    <xf numFmtId="0" fontId="9" fillId="0" borderId="132" xfId="0" applyFont="1" applyBorder="1" applyAlignment="1" applyProtection="1">
      <alignment horizontal="center" vertical="center" wrapText="1"/>
      <protection hidden="1"/>
    </xf>
    <xf numFmtId="0" fontId="18" fillId="30" borderId="132" xfId="0" applyFont="1" applyFill="1" applyBorder="1" applyAlignment="1" applyProtection="1">
      <alignment horizontal="center" vertical="center" wrapText="1"/>
      <protection locked="0"/>
    </xf>
    <xf numFmtId="0" fontId="9" fillId="0" borderId="123" xfId="0" applyFont="1" applyBorder="1" applyAlignment="1" applyProtection="1">
      <alignment vertical="center" wrapText="1"/>
      <protection hidden="1"/>
    </xf>
    <xf numFmtId="0" fontId="158" fillId="30" borderId="132" xfId="0" applyFont="1" applyFill="1" applyBorder="1" applyAlignment="1" applyProtection="1">
      <alignment horizontal="center" vertical="top" wrapText="1"/>
      <protection locked="0"/>
    </xf>
    <xf numFmtId="0" fontId="162" fillId="30" borderId="143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9" fillId="0" borderId="0" xfId="0" applyFont="1" applyAlignment="1" applyProtection="1">
      <alignment vertical="center" wrapText="1"/>
      <protection hidden="1"/>
    </xf>
    <xf numFmtId="0" fontId="9" fillId="0" borderId="136" xfId="0" applyFont="1" applyBorder="1" applyAlignment="1">
      <alignment vertical="center" wrapText="1"/>
    </xf>
    <xf numFmtId="0" fontId="9" fillId="0" borderId="123" xfId="0" applyFont="1" applyBorder="1" applyAlignment="1" applyProtection="1">
      <alignment horizontal="center" vertical="center" wrapText="1"/>
      <protection hidden="1"/>
    </xf>
    <xf numFmtId="0" fontId="158" fillId="0" borderId="128" xfId="0" applyFont="1" applyBorder="1"/>
    <xf numFmtId="0" fontId="158" fillId="0" borderId="128" xfId="0" applyFont="1" applyBorder="1" applyProtection="1">
      <protection hidden="1"/>
    </xf>
    <xf numFmtId="0" fontId="9" fillId="0" borderId="128" xfId="0" applyFont="1" applyBorder="1" applyAlignment="1" applyProtection="1">
      <alignment horizontal="center" vertical="center" wrapText="1"/>
      <protection hidden="1"/>
    </xf>
    <xf numFmtId="0" fontId="9" fillId="0" borderId="134" xfId="0" applyFont="1" applyBorder="1" applyAlignment="1" applyProtection="1">
      <alignment horizontal="center" vertical="center" wrapText="1"/>
      <protection hidden="1"/>
    </xf>
    <xf numFmtId="0" fontId="9" fillId="0" borderId="143" xfId="0" applyFont="1" applyBorder="1" applyAlignment="1" applyProtection="1">
      <alignment horizontal="center" vertical="center" wrapText="1"/>
      <protection hidden="1"/>
    </xf>
    <xf numFmtId="0" fontId="9" fillId="0" borderId="146" xfId="0" applyFont="1" applyBorder="1" applyAlignment="1" applyProtection="1">
      <alignment horizontal="center" vertical="center" wrapText="1"/>
      <protection hidden="1"/>
    </xf>
    <xf numFmtId="0" fontId="158" fillId="0" borderId="123" xfId="0" applyFont="1" applyBorder="1" applyAlignment="1" applyProtection="1">
      <alignment horizontal="center" vertical="top" wrapText="1"/>
      <protection hidden="1"/>
    </xf>
    <xf numFmtId="0" fontId="158" fillId="0" borderId="0" xfId="0" applyFont="1" applyAlignment="1" applyProtection="1">
      <alignment horizontal="center" vertical="top" wrapText="1"/>
      <protection hidden="1"/>
    </xf>
    <xf numFmtId="0" fontId="9" fillId="0" borderId="128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6" fillId="0" borderId="128" xfId="0" applyFont="1" applyBorder="1" applyAlignment="1">
      <alignment horizontal="center" vertical="center" wrapText="1"/>
    </xf>
    <xf numFmtId="0" fontId="158" fillId="0" borderId="10" xfId="0" applyFont="1" applyBorder="1" applyAlignment="1" applyProtection="1">
      <alignment horizontal="center" vertical="top" wrapText="1"/>
      <protection hidden="1"/>
    </xf>
    <xf numFmtId="0" fontId="9" fillId="0" borderId="148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34" borderId="39" xfId="0" applyFont="1" applyFill="1" applyBorder="1" applyAlignment="1" applyProtection="1">
      <alignment horizontal="center" vertical="center" wrapText="1"/>
      <protection locked="0"/>
    </xf>
    <xf numFmtId="0" fontId="9" fillId="34" borderId="41" xfId="0" applyFont="1" applyFill="1" applyBorder="1" applyAlignment="1" applyProtection="1">
      <alignment horizontal="center" vertical="center" wrapText="1"/>
      <protection locked="0"/>
    </xf>
    <xf numFmtId="0" fontId="9" fillId="0" borderId="136" xfId="0" applyFont="1" applyBorder="1" applyAlignment="1">
      <alignment horizontal="center" vertical="center" wrapText="1"/>
    </xf>
    <xf numFmtId="0" fontId="9" fillId="0" borderId="144" xfId="0" applyFont="1" applyBorder="1" applyAlignment="1">
      <alignment horizontal="center" vertical="center" wrapText="1"/>
    </xf>
    <xf numFmtId="0" fontId="9" fillId="0" borderId="132" xfId="0" applyFont="1" applyBorder="1" applyAlignment="1">
      <alignment horizontal="center" vertical="center" wrapText="1"/>
    </xf>
    <xf numFmtId="0" fontId="6" fillId="34" borderId="3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34" borderId="25" xfId="0" applyFont="1" applyFill="1" applyBorder="1" applyAlignment="1" applyProtection="1">
      <alignment horizontal="center" vertical="center" wrapText="1"/>
      <protection locked="0"/>
    </xf>
    <xf numFmtId="0" fontId="9" fillId="34" borderId="26" xfId="0" applyFont="1" applyFill="1" applyBorder="1" applyAlignment="1" applyProtection="1">
      <alignment horizontal="center" vertical="center" wrapText="1"/>
      <protection locked="0"/>
    </xf>
    <xf numFmtId="0" fontId="9" fillId="0" borderId="141" xfId="0" applyFont="1" applyBorder="1" applyAlignment="1">
      <alignment horizontal="center" vertical="center" wrapText="1"/>
    </xf>
    <xf numFmtId="0" fontId="9" fillId="0" borderId="92" xfId="0" applyFont="1" applyBorder="1" applyAlignment="1">
      <alignment horizontal="center" vertical="center" wrapText="1"/>
    </xf>
    <xf numFmtId="0" fontId="9" fillId="0" borderId="139" xfId="0" applyFont="1" applyBorder="1" applyAlignment="1">
      <alignment horizontal="center" vertical="center" wrapText="1"/>
    </xf>
    <xf numFmtId="0" fontId="5" fillId="0" borderId="148" xfId="0" applyFont="1" applyBorder="1" applyAlignment="1" applyProtection="1">
      <alignment horizontal="center" vertical="center" wrapText="1"/>
      <protection locked="0"/>
    </xf>
    <xf numFmtId="0" fontId="165" fillId="34" borderId="3" xfId="0" applyFont="1" applyFill="1" applyBorder="1" applyAlignment="1">
      <alignment horizontal="center" vertical="center" wrapText="1"/>
    </xf>
    <xf numFmtId="0" fontId="8" fillId="0" borderId="148" xfId="0" applyFont="1" applyBorder="1" applyAlignment="1" applyProtection="1">
      <alignment horizontal="center" vertical="center" wrapText="1"/>
      <protection locked="0"/>
    </xf>
    <xf numFmtId="0" fontId="164" fillId="0" borderId="148" xfId="0" applyFont="1" applyBorder="1" applyAlignment="1" applyProtection="1">
      <alignment horizontal="center" vertical="center" wrapText="1"/>
      <protection locked="0"/>
    </xf>
    <xf numFmtId="0" fontId="164" fillId="0" borderId="0" xfId="0" applyFont="1" applyAlignment="1" applyProtection="1">
      <alignment horizontal="center" vertical="center" wrapText="1"/>
      <protection locked="0"/>
    </xf>
    <xf numFmtId="0" fontId="9" fillId="34" borderId="27" xfId="0" applyFont="1" applyFill="1" applyBorder="1" applyAlignment="1" applyProtection="1">
      <alignment horizontal="center" vertical="center" wrapText="1"/>
      <protection locked="0"/>
    </xf>
    <xf numFmtId="0" fontId="9" fillId="34" borderId="29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164" fillId="4" borderId="9" xfId="0" applyFont="1" applyFill="1" applyBorder="1" applyAlignment="1" applyProtection="1">
      <alignment horizontal="center" vertical="center" wrapText="1"/>
      <protection locked="0"/>
    </xf>
    <xf numFmtId="0" fontId="164" fillId="4" borderId="10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34" borderId="3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6" fillId="4" borderId="123" xfId="0" applyFont="1" applyFill="1" applyBorder="1" applyAlignment="1">
      <alignment horizontal="center" vertical="center" wrapText="1"/>
    </xf>
    <xf numFmtId="0" fontId="9" fillId="4" borderId="123" xfId="0" applyFont="1" applyFill="1" applyBorder="1" applyAlignment="1">
      <alignment horizontal="center" vertical="center" wrapText="1"/>
    </xf>
    <xf numFmtId="0" fontId="163" fillId="4" borderId="128" xfId="0" applyFont="1" applyFill="1" applyBorder="1" applyAlignment="1" applyProtection="1">
      <alignment horizontal="center" vertical="center" wrapText="1"/>
      <protection hidden="1"/>
    </xf>
    <xf numFmtId="0" fontId="9" fillId="4" borderId="128" xfId="0" applyFont="1" applyFill="1" applyBorder="1" applyAlignment="1" applyProtection="1">
      <alignment horizontal="center" vertical="center" wrapText="1"/>
      <protection hidden="1"/>
    </xf>
    <xf numFmtId="0" fontId="9" fillId="4" borderId="128" xfId="0" applyFont="1" applyFill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86" fillId="0" borderId="3" xfId="0" applyFont="1" applyBorder="1" applyAlignment="1" applyProtection="1">
      <alignment horizontal="left" vertical="center" wrapText="1"/>
      <protection locked="0"/>
    </xf>
    <xf numFmtId="0" fontId="9" fillId="34" borderId="45" xfId="0" applyFont="1" applyFill="1" applyBorder="1" applyAlignment="1" applyProtection="1">
      <alignment horizontal="center" vertical="center" wrapText="1"/>
      <protection locked="0"/>
    </xf>
    <xf numFmtId="0" fontId="9" fillId="34" borderId="47" xfId="0" applyFont="1" applyFill="1" applyBorder="1" applyAlignment="1" applyProtection="1">
      <alignment horizontal="center" vertical="center" wrapText="1"/>
      <protection locked="0"/>
    </xf>
    <xf numFmtId="0" fontId="6" fillId="34" borderId="150" xfId="0" applyFont="1" applyFill="1" applyBorder="1" applyAlignment="1">
      <alignment horizontal="center" vertical="center" wrapText="1"/>
    </xf>
    <xf numFmtId="0" fontId="83" fillId="0" borderId="43" xfId="0" applyFont="1" applyBorder="1" applyAlignment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1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6" fillId="35" borderId="151" xfId="0" applyFont="1" applyFill="1" applyBorder="1" applyAlignment="1">
      <alignment horizontal="center" vertical="center" wrapText="1"/>
    </xf>
    <xf numFmtId="0" fontId="81" fillId="0" borderId="15" xfId="0" applyFont="1" applyBorder="1" applyAlignment="1">
      <alignment horizontal="center" vertical="center" wrapText="1"/>
    </xf>
    <xf numFmtId="0" fontId="163" fillId="4" borderId="10" xfId="0" applyFont="1" applyFill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9" fillId="4" borderId="10" xfId="0" applyFont="1" applyFill="1" applyBorder="1" applyAlignment="1" applyProtection="1">
      <alignment horizontal="center" vertical="center" wrapText="1"/>
      <protection hidden="1"/>
    </xf>
    <xf numFmtId="0" fontId="5" fillId="0" borderId="130" xfId="0" applyFont="1" applyBorder="1" applyAlignment="1" applyProtection="1">
      <alignment horizontal="center" vertical="center" wrapText="1"/>
      <protection locked="0"/>
    </xf>
    <xf numFmtId="0" fontId="9" fillId="34" borderId="42" xfId="0" applyFont="1" applyFill="1" applyBorder="1" applyAlignment="1" applyProtection="1">
      <alignment horizontal="center" vertical="center" wrapText="1"/>
      <protection locked="0"/>
    </xf>
    <xf numFmtId="0" fontId="165" fillId="34" borderId="151" xfId="0" applyFont="1" applyFill="1" applyBorder="1" applyAlignment="1">
      <alignment horizontal="center" vertical="center" wrapText="1"/>
    </xf>
    <xf numFmtId="0" fontId="86" fillId="0" borderId="15" xfId="0" applyFont="1" applyBorder="1" applyAlignment="1">
      <alignment horizontal="center" vertical="center" wrapText="1"/>
    </xf>
    <xf numFmtId="0" fontId="163" fillId="4" borderId="123" xfId="0" applyFont="1" applyFill="1" applyBorder="1" applyAlignment="1">
      <alignment horizontal="center" vertical="center" wrapText="1"/>
    </xf>
    <xf numFmtId="0" fontId="163" fillId="4" borderId="123" xfId="0" applyFont="1" applyFill="1" applyBorder="1" applyAlignment="1" applyProtection="1">
      <alignment horizontal="center" vertical="center" wrapText="1"/>
      <protection hidden="1"/>
    </xf>
    <xf numFmtId="0" fontId="86" fillId="0" borderId="3" xfId="0" applyFont="1" applyBorder="1" applyAlignment="1" applyProtection="1">
      <alignment horizontal="center" vertical="center" wrapText="1"/>
      <protection locked="0"/>
    </xf>
    <xf numFmtId="0" fontId="9" fillId="34" borderId="20" xfId="0" applyFont="1" applyFill="1" applyBorder="1" applyAlignment="1" applyProtection="1">
      <alignment horizontal="center" vertical="center" wrapText="1"/>
      <protection locked="0"/>
    </xf>
    <xf numFmtId="0" fontId="9" fillId="34" borderId="37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>
      <alignment horizontal="center" vertical="center" wrapText="1"/>
    </xf>
    <xf numFmtId="0" fontId="9" fillId="0" borderId="150" xfId="0" applyFont="1" applyBorder="1" applyAlignment="1">
      <alignment horizontal="center" vertical="center" wrapText="1"/>
    </xf>
    <xf numFmtId="0" fontId="6" fillId="34" borderId="151" xfId="0" applyFont="1" applyFill="1" applyBorder="1" applyAlignment="1">
      <alignment horizontal="center" vertical="center" wrapText="1"/>
    </xf>
    <xf numFmtId="0" fontId="83" fillId="0" borderId="150" xfId="0" applyFont="1" applyBorder="1" applyAlignment="1">
      <alignment horizontal="center" vertical="center" wrapText="1"/>
    </xf>
    <xf numFmtId="0" fontId="9" fillId="0" borderId="153" xfId="0" applyFont="1" applyBorder="1" applyAlignment="1" applyProtection="1">
      <alignment horizontal="center" vertical="center" wrapText="1"/>
      <protection hidden="1"/>
    </xf>
    <xf numFmtId="0" fontId="100" fillId="4" borderId="42" xfId="0" applyFont="1" applyFill="1" applyBorder="1" applyAlignment="1" applyProtection="1">
      <alignment horizontal="left" vertical="center"/>
      <protection locked="0"/>
    </xf>
    <xf numFmtId="0" fontId="18" fillId="4" borderId="21" xfId="0" applyFont="1" applyFill="1" applyBorder="1" applyAlignment="1" applyProtection="1">
      <alignment horizontal="center" vertical="center" wrapText="1"/>
      <protection locked="0"/>
    </xf>
    <xf numFmtId="0" fontId="8" fillId="4" borderId="21" xfId="0" applyFont="1" applyFill="1" applyBorder="1" applyAlignment="1" applyProtection="1">
      <alignment vertical="center" wrapText="1"/>
      <protection locked="0"/>
    </xf>
    <xf numFmtId="0" fontId="8" fillId="4" borderId="21" xfId="0" applyFont="1" applyFill="1" applyBorder="1" applyAlignment="1" applyProtection="1">
      <alignment horizontal="center" vertical="center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163" fillId="0" borderId="21" xfId="0" applyFont="1" applyBorder="1" applyAlignment="1" applyProtection="1">
      <alignment horizontal="center" vertical="center" wrapText="1"/>
      <protection hidden="1"/>
    </xf>
    <xf numFmtId="0" fontId="9" fillId="0" borderId="21" xfId="0" applyFont="1" applyBorder="1" applyAlignment="1" applyProtection="1">
      <alignment horizontal="center" vertical="center" wrapText="1"/>
      <protection hidden="1"/>
    </xf>
    <xf numFmtId="0" fontId="9" fillId="4" borderId="21" xfId="0" applyFont="1" applyFill="1" applyBorder="1" applyAlignment="1" applyProtection="1">
      <alignment horizontal="center" vertical="center" wrapText="1"/>
      <protection hidden="1"/>
    </xf>
    <xf numFmtId="0" fontId="83" fillId="0" borderId="3" xfId="0" applyFont="1" applyBorder="1" applyAlignment="1" applyProtection="1">
      <alignment vertical="center" wrapText="1"/>
      <protection locked="0"/>
    </xf>
    <xf numFmtId="0" fontId="8" fillId="35" borderId="20" xfId="0" applyFont="1" applyFill="1" applyBorder="1" applyAlignment="1" applyProtection="1">
      <alignment horizontal="center" vertical="center" wrapText="1"/>
      <protection locked="0"/>
    </xf>
    <xf numFmtId="0" fontId="8" fillId="35" borderId="22" xfId="0" applyFont="1" applyFill="1" applyBorder="1" applyAlignment="1" applyProtection="1">
      <alignment horizontal="center" vertical="center" wrapText="1"/>
      <protection locked="0"/>
    </xf>
    <xf numFmtId="0" fontId="9" fillId="35" borderId="22" xfId="0" applyFont="1" applyFill="1" applyBorder="1" applyAlignment="1">
      <alignment horizontal="center" vertical="center" wrapText="1"/>
    </xf>
    <xf numFmtId="0" fontId="6" fillId="34" borderId="2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  <protection hidden="1"/>
    </xf>
    <xf numFmtId="0" fontId="8" fillId="4" borderId="10" xfId="0" applyFont="1" applyFill="1" applyBorder="1" applyAlignment="1" applyProtection="1">
      <alignment vertical="center" wrapText="1"/>
      <protection locked="0"/>
    </xf>
    <xf numFmtId="0" fontId="8" fillId="35" borderId="16" xfId="0" applyFont="1" applyFill="1" applyBorder="1" applyAlignment="1" applyProtection="1">
      <alignment horizontal="center" vertical="center" wrapText="1"/>
      <protection locked="0"/>
    </xf>
    <xf numFmtId="0" fontId="8" fillId="35" borderId="3" xfId="0" applyFont="1" applyFill="1" applyBorder="1" applyAlignment="1" applyProtection="1">
      <alignment horizontal="center" vertical="center" wrapText="1"/>
      <protection locked="0"/>
    </xf>
    <xf numFmtId="0" fontId="9" fillId="35" borderId="3" xfId="0" applyFont="1" applyFill="1" applyBorder="1" applyAlignment="1">
      <alignment horizontal="center" vertical="center" wrapText="1"/>
    </xf>
    <xf numFmtId="0" fontId="6" fillId="35" borderId="3" xfId="0" applyFont="1" applyFill="1" applyBorder="1" applyAlignment="1">
      <alignment horizontal="center" vertical="center" wrapText="1"/>
    </xf>
    <xf numFmtId="0" fontId="9" fillId="4" borderId="128" xfId="0" applyFont="1" applyFill="1" applyBorder="1" applyAlignment="1" applyProtection="1">
      <alignment vertical="center" wrapText="1"/>
      <protection hidden="1"/>
    </xf>
    <xf numFmtId="0" fontId="167" fillId="0" borderId="36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>
      <alignment horizontal="center" vertical="center" wrapText="1"/>
    </xf>
    <xf numFmtId="0" fontId="5" fillId="0" borderId="132" xfId="0" applyFont="1" applyBorder="1" applyAlignment="1" applyProtection="1">
      <alignment horizontal="center" vertical="center" wrapText="1"/>
      <protection locked="0"/>
    </xf>
    <xf numFmtId="0" fontId="165" fillId="0" borderId="36" xfId="0" applyFont="1" applyBorder="1" applyAlignment="1">
      <alignment horizontal="center" vertical="center" wrapText="1"/>
    </xf>
    <xf numFmtId="0" fontId="9" fillId="0" borderId="158" xfId="0" applyFont="1" applyBorder="1" applyAlignment="1" applyProtection="1">
      <alignment horizontal="center" vertical="center" wrapText="1"/>
      <protection hidden="1"/>
    </xf>
    <xf numFmtId="0" fontId="8" fillId="36" borderId="16" xfId="0" applyFont="1" applyFill="1" applyBorder="1" applyAlignment="1" applyProtection="1">
      <alignment horizontal="center" vertical="center" wrapText="1"/>
      <protection locked="0"/>
    </xf>
    <xf numFmtId="0" fontId="8" fillId="36" borderId="3" xfId="0" applyFont="1" applyFill="1" applyBorder="1" applyAlignment="1" applyProtection="1">
      <alignment horizontal="center" vertical="center" wrapText="1"/>
      <protection locked="0"/>
    </xf>
    <xf numFmtId="0" fontId="9" fillId="36" borderId="3" xfId="0" applyFont="1" applyFill="1" applyBorder="1" applyAlignment="1">
      <alignment horizontal="center" vertical="center" wrapText="1"/>
    </xf>
    <xf numFmtId="0" fontId="6" fillId="36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5" fillId="0" borderId="134" xfId="0" applyFont="1" applyBorder="1" applyAlignment="1" applyProtection="1">
      <alignment horizontal="center" vertical="center" wrapText="1"/>
      <protection locked="0"/>
    </xf>
    <xf numFmtId="0" fontId="83" fillId="0" borderId="142" xfId="0" applyFont="1" applyBorder="1" applyAlignment="1" applyProtection="1">
      <alignment vertical="center" wrapText="1"/>
      <protection locked="0"/>
    </xf>
    <xf numFmtId="0" fontId="8" fillId="35" borderId="159" xfId="0" applyFont="1" applyFill="1" applyBorder="1" applyAlignment="1" applyProtection="1">
      <alignment horizontal="center" vertical="center" wrapText="1"/>
      <protection locked="0"/>
    </xf>
    <xf numFmtId="0" fontId="8" fillId="35" borderId="90" xfId="0" applyFont="1" applyFill="1" applyBorder="1" applyAlignment="1" applyProtection="1">
      <alignment horizontal="center" vertical="center" wrapText="1"/>
      <protection locked="0"/>
    </xf>
    <xf numFmtId="0" fontId="9" fillId="35" borderId="90" xfId="0" applyFont="1" applyFill="1" applyBorder="1" applyAlignment="1">
      <alignment horizontal="center" vertical="center" wrapText="1"/>
    </xf>
    <xf numFmtId="0" fontId="6" fillId="34" borderId="90" xfId="0" applyFont="1" applyFill="1" applyBorder="1" applyAlignment="1">
      <alignment horizontal="center" vertical="center" wrapText="1"/>
    </xf>
    <xf numFmtId="0" fontId="86" fillId="0" borderId="160" xfId="0" applyFont="1" applyBorder="1" applyAlignment="1" applyProtection="1">
      <alignment vertical="center" wrapText="1"/>
      <protection locked="0"/>
    </xf>
    <xf numFmtId="0" fontId="18" fillId="36" borderId="16" xfId="0" applyFont="1" applyFill="1" applyBorder="1" applyAlignment="1" applyProtection="1">
      <alignment horizontal="center" vertical="center" wrapText="1"/>
      <protection locked="0"/>
    </xf>
    <xf numFmtId="0" fontId="8" fillId="36" borderId="3" xfId="0" applyFont="1" applyFill="1" applyBorder="1" applyAlignment="1">
      <alignment horizontal="center" vertical="center" wrapText="1"/>
    </xf>
    <xf numFmtId="0" fontId="135" fillId="36" borderId="3" xfId="0" applyFont="1" applyFill="1" applyBorder="1" applyAlignment="1">
      <alignment horizontal="center" vertical="center" wrapText="1"/>
    </xf>
    <xf numFmtId="0" fontId="135" fillId="36" borderId="3" xfId="0" applyFont="1" applyFill="1" applyBorder="1" applyAlignment="1">
      <alignment vertical="center" wrapText="1"/>
    </xf>
    <xf numFmtId="0" fontId="135" fillId="36" borderId="15" xfId="0" applyFont="1" applyFill="1" applyBorder="1" applyAlignment="1">
      <alignment vertical="center" wrapText="1"/>
    </xf>
    <xf numFmtId="0" fontId="86" fillId="0" borderId="106" xfId="0" applyFont="1" applyBorder="1" applyAlignment="1" applyProtection="1">
      <alignment vertical="center" wrapText="1"/>
      <protection locked="0"/>
    </xf>
    <xf numFmtId="0" fontId="18" fillId="36" borderId="17" xfId="0" applyFont="1" applyFill="1" applyBorder="1" applyAlignment="1" applyProtection="1">
      <alignment horizontal="center" vertical="center" wrapText="1"/>
      <protection locked="0"/>
    </xf>
    <xf numFmtId="0" fontId="8" fillId="36" borderId="18" xfId="0" applyFont="1" applyFill="1" applyBorder="1" applyAlignment="1" applyProtection="1">
      <alignment horizontal="center" vertical="center" wrapText="1"/>
      <protection locked="0"/>
    </xf>
    <xf numFmtId="0" fontId="8" fillId="36" borderId="18" xfId="0" applyFont="1" applyFill="1" applyBorder="1" applyAlignment="1">
      <alignment horizontal="center" vertical="center" wrapText="1"/>
    </xf>
    <xf numFmtId="0" fontId="135" fillId="36" borderId="18" xfId="0" applyFont="1" applyFill="1" applyBorder="1" applyAlignment="1">
      <alignment horizontal="center" vertical="center" wrapText="1"/>
    </xf>
    <xf numFmtId="0" fontId="135" fillId="36" borderId="18" xfId="0" applyFont="1" applyFill="1" applyBorder="1" applyAlignment="1">
      <alignment vertical="center" wrapText="1"/>
    </xf>
    <xf numFmtId="0" fontId="135" fillId="36" borderId="19" xfId="0" applyFont="1" applyFill="1" applyBorder="1" applyAlignment="1">
      <alignment vertical="center" wrapText="1"/>
    </xf>
    <xf numFmtId="0" fontId="135" fillId="0" borderId="163" xfId="0" applyFont="1" applyBorder="1" applyAlignment="1">
      <alignment vertical="center" wrapText="1"/>
    </xf>
    <xf numFmtId="0" fontId="168" fillId="0" borderId="164" xfId="0" applyFont="1" applyBorder="1" applyAlignment="1" applyProtection="1">
      <alignment vertical="center" wrapText="1"/>
      <protection hidden="1"/>
    </xf>
    <xf numFmtId="0" fontId="169" fillId="0" borderId="164" xfId="0" applyFont="1" applyBorder="1" applyAlignment="1" applyProtection="1">
      <alignment vertical="center" wrapText="1"/>
      <protection hidden="1"/>
    </xf>
    <xf numFmtId="0" fontId="158" fillId="0" borderId="0" xfId="0" applyFont="1"/>
    <xf numFmtId="0" fontId="158" fillId="0" borderId="0" xfId="0" applyFont="1" applyAlignment="1">
      <alignment horizontal="center"/>
    </xf>
    <xf numFmtId="0" fontId="156" fillId="29" borderId="125" xfId="0" applyFont="1" applyFill="1" applyBorder="1" applyAlignment="1">
      <alignment vertical="center" wrapText="1"/>
    </xf>
    <xf numFmtId="0" fontId="156" fillId="29" borderId="3" xfId="0" applyFont="1" applyFill="1" applyBorder="1" applyAlignment="1">
      <alignment horizontal="center" vertical="center" wrapText="1"/>
    </xf>
    <xf numFmtId="0" fontId="156" fillId="29" borderId="3" xfId="0" applyFont="1" applyFill="1" applyBorder="1" applyAlignment="1">
      <alignment vertical="center"/>
    </xf>
    <xf numFmtId="0" fontId="3" fillId="0" borderId="138" xfId="0" applyFont="1" applyBorder="1" applyAlignment="1">
      <alignment vertical="center" wrapText="1"/>
    </xf>
    <xf numFmtId="0" fontId="3" fillId="0" borderId="133" xfId="0" applyFont="1" applyBorder="1" applyAlignment="1">
      <alignment vertical="center" wrapText="1"/>
    </xf>
    <xf numFmtId="0" fontId="3" fillId="0" borderId="165" xfId="0" applyFont="1" applyBorder="1" applyAlignment="1">
      <alignment vertical="center"/>
    </xf>
    <xf numFmtId="0" fontId="6" fillId="0" borderId="165" xfId="0" applyFont="1" applyBorder="1" applyAlignment="1">
      <alignment horizontal="center" vertical="center" wrapText="1"/>
    </xf>
    <xf numFmtId="0" fontId="3" fillId="0" borderId="133" xfId="0" applyFont="1" applyBorder="1" applyAlignment="1">
      <alignment horizontal="center" vertical="center" wrapText="1"/>
    </xf>
    <xf numFmtId="0" fontId="159" fillId="0" borderId="124" xfId="0" applyFont="1" applyBorder="1" applyAlignment="1">
      <alignment horizontal="center" vertical="center" wrapText="1"/>
    </xf>
    <xf numFmtId="0" fontId="3" fillId="0" borderId="16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9" fillId="0" borderId="134" xfId="0" applyFont="1" applyBorder="1" applyAlignment="1">
      <alignment horizontal="center" vertical="center" wrapText="1"/>
    </xf>
    <xf numFmtId="0" fontId="3" fillId="0" borderId="131" xfId="0" applyFont="1" applyBorder="1" applyAlignment="1">
      <alignment vertical="center"/>
    </xf>
    <xf numFmtId="0" fontId="6" fillId="0" borderId="131" xfId="0" applyFont="1" applyBorder="1" applyAlignment="1">
      <alignment horizontal="center" vertical="center" wrapText="1"/>
    </xf>
    <xf numFmtId="0" fontId="3" fillId="0" borderId="142" xfId="0" applyFont="1" applyBorder="1" applyAlignment="1">
      <alignment horizontal="center" vertical="center" wrapText="1"/>
    </xf>
    <xf numFmtId="0" fontId="3" fillId="0" borderId="167" xfId="0" applyFont="1" applyBorder="1" applyAlignment="1">
      <alignment horizontal="center" vertical="center" wrapText="1"/>
    </xf>
    <xf numFmtId="0" fontId="3" fillId="0" borderId="165" xfId="0" applyFont="1" applyBorder="1" applyAlignment="1">
      <alignment horizontal="center" vertical="center" wrapText="1"/>
    </xf>
    <xf numFmtId="0" fontId="3" fillId="0" borderId="168" xfId="0" applyFont="1" applyBorder="1" applyAlignment="1">
      <alignment vertical="center" wrapText="1"/>
    </xf>
    <xf numFmtId="0" fontId="158" fillId="0" borderId="3" xfId="0" applyFont="1" applyBorder="1" applyAlignment="1">
      <alignment horizontal="center" vertical="top" wrapText="1"/>
    </xf>
    <xf numFmtId="0" fontId="9" fillId="0" borderId="130" xfId="0" applyFont="1" applyBorder="1" applyAlignment="1">
      <alignment horizontal="center" vertical="center" wrapText="1"/>
    </xf>
    <xf numFmtId="0" fontId="8" fillId="0" borderId="13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131" xfId="0" applyFont="1" applyBorder="1" applyAlignment="1">
      <alignment horizontal="center" vertical="center" wrapText="1"/>
    </xf>
    <xf numFmtId="0" fontId="9" fillId="0" borderId="135" xfId="0" applyFont="1" applyBorder="1" applyAlignment="1">
      <alignment horizontal="center" vertical="center" wrapText="1"/>
    </xf>
    <xf numFmtId="0" fontId="162" fillId="0" borderId="170" xfId="0" quotePrefix="1" applyFont="1" applyBorder="1" applyAlignment="1">
      <alignment horizontal="center" vertical="center" wrapText="1"/>
    </xf>
    <xf numFmtId="0" fontId="14" fillId="0" borderId="135" xfId="0" applyFont="1" applyBorder="1" applyAlignment="1">
      <alignment horizontal="center" vertical="center" wrapText="1"/>
    </xf>
    <xf numFmtId="0" fontId="8" fillId="0" borderId="130" xfId="0" applyFont="1" applyBorder="1" applyAlignment="1">
      <alignment horizontal="center" vertical="center" wrapText="1"/>
    </xf>
    <xf numFmtId="0" fontId="18" fillId="0" borderId="13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62" fillId="0" borderId="148" xfId="0" applyFont="1" applyBorder="1" applyAlignment="1">
      <alignment horizontal="center" vertical="center" wrapText="1"/>
    </xf>
    <xf numFmtId="0" fontId="164" fillId="0" borderId="130" xfId="0" applyFont="1" applyBorder="1" applyAlignment="1">
      <alignment horizontal="center" vertical="center" wrapText="1"/>
    </xf>
    <xf numFmtId="0" fontId="164" fillId="0" borderId="131" xfId="0" applyFont="1" applyBorder="1" applyAlignment="1">
      <alignment horizontal="center" vertical="center" wrapText="1"/>
    </xf>
    <xf numFmtId="0" fontId="9" fillId="0" borderId="134" xfId="0" applyFont="1" applyBorder="1" applyAlignment="1">
      <alignment horizontal="center" vertical="center" wrapText="1"/>
    </xf>
    <xf numFmtId="0" fontId="83" fillId="0" borderId="161" xfId="0" applyFont="1" applyBorder="1" applyAlignment="1">
      <alignment vertical="center" wrapText="1"/>
    </xf>
    <xf numFmtId="0" fontId="9" fillId="0" borderId="171" xfId="0" applyFont="1" applyBorder="1" applyAlignment="1">
      <alignment horizontal="center" vertical="center" wrapText="1"/>
    </xf>
    <xf numFmtId="0" fontId="9" fillId="0" borderId="169" xfId="0" applyFont="1" applyBorder="1" applyAlignment="1">
      <alignment horizontal="left" vertical="center" wrapText="1"/>
    </xf>
    <xf numFmtId="0" fontId="9" fillId="0" borderId="172" xfId="0" applyFont="1" applyBorder="1" applyAlignment="1">
      <alignment horizontal="center" vertical="center" wrapText="1"/>
    </xf>
    <xf numFmtId="0" fontId="14" fillId="0" borderId="172" xfId="0" applyFont="1" applyBorder="1" applyAlignment="1">
      <alignment horizontal="center" vertical="center" wrapText="1"/>
    </xf>
    <xf numFmtId="0" fontId="86" fillId="0" borderId="36" xfId="0" applyFont="1" applyBorder="1" applyAlignment="1">
      <alignment horizontal="center" vertical="center" wrapText="1"/>
    </xf>
    <xf numFmtId="0" fontId="18" fillId="0" borderId="173" xfId="0" applyFont="1" applyBorder="1" applyAlignment="1">
      <alignment horizontal="center" vertical="center" wrapText="1"/>
    </xf>
    <xf numFmtId="0" fontId="18" fillId="0" borderId="174" xfId="0" applyFont="1" applyBorder="1" applyAlignment="1">
      <alignment horizontal="center" vertical="center" wrapText="1"/>
    </xf>
    <xf numFmtId="0" fontId="9" fillId="33" borderId="175" xfId="0" applyFont="1" applyFill="1" applyBorder="1" applyAlignment="1">
      <alignment horizontal="center" vertical="center" wrapText="1"/>
    </xf>
    <xf numFmtId="0" fontId="9" fillId="0" borderId="176" xfId="0" applyFont="1" applyBorder="1" applyAlignment="1">
      <alignment horizontal="center" vertical="center" wrapText="1"/>
    </xf>
    <xf numFmtId="0" fontId="9" fillId="0" borderId="170" xfId="0" applyFont="1" applyBorder="1" applyAlignment="1">
      <alignment horizontal="left" vertical="center" wrapText="1"/>
    </xf>
    <xf numFmtId="0" fontId="9" fillId="0" borderId="170" xfId="0" applyFont="1" applyBorder="1" applyAlignment="1">
      <alignment horizontal="center" vertical="center" wrapText="1"/>
    </xf>
    <xf numFmtId="0" fontId="9" fillId="0" borderId="177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51" fillId="0" borderId="36" xfId="0" applyFont="1" applyBorder="1" applyAlignment="1">
      <alignment horizontal="center" vertical="center" wrapText="1"/>
    </xf>
    <xf numFmtId="0" fontId="171" fillId="0" borderId="36" xfId="0" applyFont="1" applyBorder="1" applyAlignment="1">
      <alignment horizontal="center" vertical="center" wrapText="1"/>
    </xf>
    <xf numFmtId="0" fontId="82" fillId="0" borderId="36" xfId="0" applyFont="1" applyBorder="1" applyAlignment="1">
      <alignment horizontal="center" vertical="center" wrapText="1"/>
    </xf>
    <xf numFmtId="0" fontId="6" fillId="0" borderId="140" xfId="0" applyFont="1" applyBorder="1" applyAlignment="1" applyProtection="1">
      <alignment horizontal="center" vertical="center" wrapText="1"/>
      <protection hidden="1"/>
    </xf>
    <xf numFmtId="0" fontId="9" fillId="0" borderId="178" xfId="0" applyFont="1" applyBorder="1" applyAlignment="1" applyProtection="1">
      <alignment horizontal="center" vertical="center" wrapText="1"/>
      <protection hidden="1"/>
    </xf>
    <xf numFmtId="0" fontId="9" fillId="0" borderId="179" xfId="0" applyFont="1" applyBorder="1" applyAlignment="1" applyProtection="1">
      <alignment horizontal="center" vertical="center" wrapText="1"/>
      <protection hidden="1"/>
    </xf>
    <xf numFmtId="0" fontId="9" fillId="0" borderId="180" xfId="0" applyFont="1" applyBorder="1" applyAlignment="1" applyProtection="1">
      <alignment horizontal="center" vertical="center" wrapText="1"/>
      <protection hidden="1"/>
    </xf>
    <xf numFmtId="0" fontId="6" fillId="0" borderId="181" xfId="0" applyFont="1" applyBorder="1" applyAlignment="1" applyProtection="1">
      <alignment horizontal="center" vertical="center" wrapText="1"/>
      <protection hidden="1"/>
    </xf>
    <xf numFmtId="0" fontId="6" fillId="0" borderId="182" xfId="0" applyFont="1" applyBorder="1" applyAlignment="1" applyProtection="1">
      <alignment horizontal="center" vertical="center" wrapText="1"/>
      <protection hidden="1"/>
    </xf>
    <xf numFmtId="0" fontId="9" fillId="0" borderId="92" xfId="0" applyFont="1" applyBorder="1" applyAlignment="1" applyProtection="1">
      <alignment horizontal="center" vertical="center" wrapText="1"/>
      <protection hidden="1"/>
    </xf>
    <xf numFmtId="0" fontId="9" fillId="0" borderId="141" xfId="0" applyFont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0" fontId="9" fillId="0" borderId="74" xfId="0" applyFont="1" applyBorder="1" applyAlignment="1" applyProtection="1">
      <alignment horizontal="center" vertical="center" wrapText="1"/>
      <protection hidden="1"/>
    </xf>
    <xf numFmtId="0" fontId="162" fillId="30" borderId="149" xfId="0" applyFont="1" applyFill="1" applyBorder="1" applyAlignment="1" applyProtection="1">
      <alignment vertical="center" wrapText="1"/>
      <protection locked="0"/>
    </xf>
    <xf numFmtId="0" fontId="9" fillId="30" borderId="149" xfId="0" applyFont="1" applyFill="1" applyBorder="1" applyAlignment="1" applyProtection="1">
      <alignment horizontal="center" vertical="center" wrapText="1"/>
      <protection locked="0"/>
    </xf>
    <xf numFmtId="0" fontId="9" fillId="0" borderId="144" xfId="0" applyFont="1" applyBorder="1" applyAlignment="1" applyProtection="1">
      <alignment horizontal="center" vertical="center" wrapText="1"/>
      <protection hidden="1"/>
    </xf>
    <xf numFmtId="0" fontId="9" fillId="0" borderId="184" xfId="0" applyFont="1" applyBorder="1" applyAlignment="1" applyProtection="1">
      <alignment horizontal="center" vertical="center" wrapText="1"/>
      <protection hidden="1"/>
    </xf>
    <xf numFmtId="0" fontId="9" fillId="0" borderId="185" xfId="0" applyFont="1" applyBorder="1" applyAlignment="1" applyProtection="1">
      <alignment horizontal="center" vertical="center" wrapText="1"/>
      <protection hidden="1"/>
    </xf>
    <xf numFmtId="0" fontId="9" fillId="0" borderId="97" xfId="0" applyFont="1" applyBorder="1" applyAlignment="1" applyProtection="1">
      <alignment horizontal="center" vertical="center" wrapText="1"/>
      <protection hidden="1"/>
    </xf>
    <xf numFmtId="0" fontId="157" fillId="0" borderId="186" xfId="0" applyFont="1" applyBorder="1" applyAlignment="1">
      <alignment vertical="center" wrapText="1"/>
    </xf>
    <xf numFmtId="0" fontId="8" fillId="0" borderId="187" xfId="0" applyFont="1" applyBorder="1" applyAlignment="1">
      <alignment vertical="center" wrapText="1"/>
    </xf>
    <xf numFmtId="0" fontId="6" fillId="0" borderId="187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53" xfId="0" applyFont="1" applyBorder="1" applyAlignment="1">
      <alignment vertical="center" wrapText="1"/>
    </xf>
    <xf numFmtId="0" fontId="6" fillId="0" borderId="153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0" fontId="158" fillId="0" borderId="153" xfId="0" applyFont="1" applyBorder="1"/>
    <xf numFmtId="0" fontId="8" fillId="0" borderId="153" xfId="0" applyFont="1" applyBorder="1" applyAlignment="1">
      <alignment vertical="top" wrapText="1"/>
    </xf>
    <xf numFmtId="0" fontId="159" fillId="0" borderId="188" xfId="0" applyFont="1" applyBorder="1" applyAlignment="1">
      <alignment horizontal="center" vertical="center" wrapText="1"/>
    </xf>
    <xf numFmtId="0" fontId="82" fillId="0" borderId="189" xfId="0" applyFont="1" applyBorder="1" applyAlignment="1">
      <alignment horizontal="center" vertical="center" wrapText="1"/>
    </xf>
    <xf numFmtId="0" fontId="3" fillId="0" borderId="153" xfId="0" applyFont="1" applyBorder="1" applyAlignment="1">
      <alignment horizontal="center" vertical="center" wrapText="1"/>
    </xf>
    <xf numFmtId="0" fontId="3" fillId="0" borderId="187" xfId="0" applyFont="1" applyBorder="1" applyAlignment="1">
      <alignment vertical="center" wrapText="1"/>
    </xf>
    <xf numFmtId="0" fontId="160" fillId="0" borderId="187" xfId="0" applyFont="1" applyBorder="1" applyAlignment="1">
      <alignment horizontal="center" vertical="top" wrapText="1"/>
    </xf>
    <xf numFmtId="0" fontId="159" fillId="0" borderId="154" xfId="0" applyFont="1" applyBorder="1" applyAlignment="1">
      <alignment horizontal="center" vertical="center" wrapText="1"/>
    </xf>
    <xf numFmtId="0" fontId="3" fillId="0" borderId="190" xfId="0" applyFont="1" applyBorder="1" applyAlignment="1">
      <alignment horizontal="center" vertical="center" wrapText="1"/>
    </xf>
    <xf numFmtId="0" fontId="19" fillId="0" borderId="191" xfId="0" applyFont="1" applyBorder="1" applyAlignment="1">
      <alignment horizontal="center" vertical="center" wrapText="1"/>
    </xf>
    <xf numFmtId="0" fontId="3" fillId="0" borderId="192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55" xfId="0" applyFont="1" applyBorder="1" applyAlignment="1">
      <alignment horizontal="center" vertical="center" wrapText="1"/>
    </xf>
    <xf numFmtId="0" fontId="3" fillId="0" borderId="193" xfId="0" applyFont="1" applyBorder="1" applyAlignment="1">
      <alignment horizontal="center" vertical="center" wrapText="1"/>
    </xf>
    <xf numFmtId="0" fontId="3" fillId="0" borderId="194" xfId="0" applyFont="1" applyBorder="1" applyAlignment="1">
      <alignment horizontal="center" vertical="center" wrapText="1"/>
    </xf>
    <xf numFmtId="0" fontId="3" fillId="0" borderId="191" xfId="0" applyFont="1" applyBorder="1" applyAlignment="1">
      <alignment horizontal="center" vertical="center" wrapText="1"/>
    </xf>
    <xf numFmtId="0" fontId="158" fillId="0" borderId="191" xfId="0" applyFont="1" applyBorder="1" applyAlignment="1">
      <alignment vertical="top" wrapText="1"/>
    </xf>
    <xf numFmtId="0" fontId="158" fillId="0" borderId="18" xfId="0" applyFont="1" applyBorder="1" applyAlignment="1">
      <alignment vertical="top" wrapText="1"/>
    </xf>
    <xf numFmtId="0" fontId="3" fillId="0" borderId="156" xfId="0" applyFont="1" applyBorder="1" applyAlignment="1">
      <alignment horizontal="center" vertical="center" wrapText="1"/>
    </xf>
    <xf numFmtId="49" fontId="156" fillId="0" borderId="8" xfId="0" applyNumberFormat="1" applyFont="1" applyFill="1" applyBorder="1" applyAlignment="1">
      <alignment horizontal="left" vertical="center"/>
    </xf>
    <xf numFmtId="0" fontId="155" fillId="0" borderId="74" xfId="0" applyFont="1" applyFill="1" applyBorder="1" applyAlignment="1"/>
    <xf numFmtId="0" fontId="156" fillId="0" borderId="119" xfId="0" applyFont="1" applyFill="1" applyBorder="1" applyAlignment="1">
      <alignment vertical="center" wrapText="1"/>
    </xf>
    <xf numFmtId="0" fontId="156" fillId="0" borderId="120" xfId="0" applyFont="1" applyFill="1" applyBorder="1" applyAlignment="1">
      <alignment vertical="center" wrapText="1"/>
    </xf>
    <xf numFmtId="0" fontId="156" fillId="0" borderId="121" xfId="0" applyFont="1" applyFill="1" applyBorder="1" applyAlignment="1">
      <alignment vertical="center" wrapText="1"/>
    </xf>
    <xf numFmtId="0" fontId="156" fillId="0" borderId="74" xfId="0" applyFont="1" applyFill="1" applyBorder="1" applyAlignment="1">
      <alignment vertical="center" wrapText="1"/>
    </xf>
    <xf numFmtId="0" fontId="156" fillId="0" borderId="122" xfId="0" applyFont="1" applyFill="1" applyBorder="1" applyAlignment="1">
      <alignment vertical="center" wrapText="1"/>
    </xf>
    <xf numFmtId="0" fontId="156" fillId="0" borderId="123" xfId="0" applyFont="1" applyFill="1" applyBorder="1" applyAlignment="1">
      <alignment vertical="center" wrapText="1"/>
    </xf>
    <xf numFmtId="0" fontId="155" fillId="0" borderId="125" xfId="0" applyFont="1" applyFill="1" applyBorder="1" applyAlignment="1"/>
    <xf numFmtId="0" fontId="155" fillId="0" borderId="3" xfId="0" applyFont="1" applyFill="1" applyBorder="1" applyAlignment="1"/>
    <xf numFmtId="0" fontId="156" fillId="0" borderId="126" xfId="0" applyFont="1" applyFill="1" applyBorder="1" applyAlignment="1">
      <alignment vertical="center" wrapText="1"/>
    </xf>
    <xf numFmtId="0" fontId="156" fillId="0" borderId="127" xfId="0" applyFont="1" applyFill="1" applyBorder="1" applyAlignment="1">
      <alignment vertical="center" wrapText="1"/>
    </xf>
    <xf numFmtId="0" fontId="156" fillId="0" borderId="3" xfId="0" applyFont="1" applyFill="1" applyBorder="1" applyAlignment="1">
      <alignment vertical="center" wrapText="1"/>
    </xf>
    <xf numFmtId="0" fontId="156" fillId="0" borderId="183" xfId="0" applyFont="1" applyFill="1" applyBorder="1" applyAlignment="1">
      <alignment horizontal="center" vertical="center" wrapText="1"/>
    </xf>
    <xf numFmtId="0" fontId="155" fillId="0" borderId="3" xfId="0" applyFont="1" applyFill="1" applyBorder="1"/>
    <xf numFmtId="0" fontId="158" fillId="0" borderId="128" xfId="0" applyFont="1" applyBorder="1" applyAlignment="1" applyProtection="1">
      <alignment horizontal="center"/>
      <protection hidden="1"/>
    </xf>
    <xf numFmtId="0" fontId="164" fillId="30" borderId="132" xfId="0" applyFont="1" applyFill="1" applyBorder="1" applyAlignment="1" applyProtection="1">
      <alignment horizontal="center" vertical="center" wrapText="1"/>
      <protection locked="0"/>
    </xf>
    <xf numFmtId="0" fontId="6" fillId="0" borderId="146" xfId="0" applyFont="1" applyBorder="1" applyAlignment="1" applyProtection="1">
      <alignment horizontal="center" vertical="center" wrapText="1"/>
      <protection hidden="1"/>
    </xf>
    <xf numFmtId="0" fontId="9" fillId="0" borderId="151" xfId="0" applyFont="1" applyBorder="1" applyAlignment="1" applyProtection="1">
      <alignment horizontal="center" vertical="center" wrapText="1"/>
      <protection hidden="1"/>
    </xf>
    <xf numFmtId="0" fontId="9" fillId="0" borderId="30" xfId="0" applyFont="1" applyBorder="1" applyAlignment="1" applyProtection="1">
      <alignment horizontal="center" vertical="center" wrapText="1"/>
      <protection hidden="1"/>
    </xf>
    <xf numFmtId="0" fontId="24" fillId="0" borderId="142" xfId="0" applyFont="1" applyBorder="1" applyAlignment="1" applyProtection="1">
      <alignment horizontal="left" vertical="top"/>
      <protection locked="0"/>
    </xf>
    <xf numFmtId="0" fontId="158" fillId="0" borderId="128" xfId="0" applyFont="1" applyBorder="1" applyAlignment="1" applyProtection="1">
      <alignment horizontal="center" vertical="top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97" xfId="0" applyFont="1" applyBorder="1" applyAlignment="1" applyProtection="1">
      <alignment horizontal="center" vertical="center" wrapText="1"/>
      <protection hidden="1"/>
    </xf>
    <xf numFmtId="0" fontId="9" fillId="0" borderId="40" xfId="0" applyFont="1" applyBorder="1" applyAlignment="1" applyProtection="1">
      <alignment horizontal="center" vertical="center" wrapText="1"/>
      <protection hidden="1"/>
    </xf>
    <xf numFmtId="0" fontId="9" fillId="0" borderId="14" xfId="0" applyFont="1" applyBorder="1" applyAlignment="1" applyProtection="1">
      <alignment horizontal="center" vertical="center" wrapText="1"/>
      <protection hidden="1"/>
    </xf>
    <xf numFmtId="0" fontId="9" fillId="0" borderId="199" xfId="0" applyFont="1" applyBorder="1" applyAlignment="1" applyProtection="1">
      <alignment horizontal="center" vertical="center" wrapText="1"/>
      <protection hidden="1"/>
    </xf>
    <xf numFmtId="0" fontId="9" fillId="0" borderId="200" xfId="0" applyFont="1" applyBorder="1" applyAlignment="1" applyProtection="1">
      <alignment horizontal="center" vertical="center" wrapText="1"/>
      <protection hidden="1"/>
    </xf>
    <xf numFmtId="0" fontId="9" fillId="0" borderId="203" xfId="0" applyFont="1" applyBorder="1" applyAlignment="1" applyProtection="1">
      <alignment horizontal="center" vertical="center" wrapText="1"/>
      <protection hidden="1"/>
    </xf>
    <xf numFmtId="0" fontId="9" fillId="0" borderId="28" xfId="0" applyFont="1" applyBorder="1" applyAlignment="1" applyProtection="1">
      <alignment horizontal="center" vertical="center" wrapText="1"/>
      <protection hidden="1"/>
    </xf>
    <xf numFmtId="0" fontId="9" fillId="0" borderId="19" xfId="0" applyFont="1" applyBorder="1" applyAlignment="1" applyProtection="1">
      <alignment horizontal="center" vertical="center" wrapText="1"/>
      <protection hidden="1"/>
    </xf>
    <xf numFmtId="0" fontId="9" fillId="37" borderId="152" xfId="0" applyFont="1" applyFill="1" applyBorder="1" applyAlignment="1" applyProtection="1">
      <alignment horizontal="center" vertical="center" wrapText="1"/>
      <protection locked="0"/>
    </xf>
    <xf numFmtId="0" fontId="8" fillId="37" borderId="22" xfId="0" applyFont="1" applyFill="1" applyBorder="1" applyAlignment="1" applyProtection="1">
      <alignment horizontal="center" vertical="center" wrapText="1"/>
      <protection locked="0"/>
    </xf>
    <xf numFmtId="0" fontId="162" fillId="38" borderId="116" xfId="0" applyFont="1" applyFill="1" applyBorder="1" applyAlignment="1" applyProtection="1">
      <alignment horizontal="left" vertical="center" wrapText="1"/>
      <protection locked="0"/>
    </xf>
    <xf numFmtId="0" fontId="9" fillId="37" borderId="195" xfId="0" applyFont="1" applyFill="1" applyBorder="1" applyAlignment="1" applyProtection="1">
      <alignment horizontal="center" vertical="center" wrapText="1"/>
      <protection locked="0"/>
    </xf>
    <xf numFmtId="0" fontId="9" fillId="37" borderId="196" xfId="0" applyFont="1" applyFill="1" applyBorder="1" applyAlignment="1" applyProtection="1">
      <alignment horizontal="center" vertical="center" wrapText="1"/>
      <protection locked="0"/>
    </xf>
    <xf numFmtId="0" fontId="5" fillId="37" borderId="198" xfId="0" applyFont="1" applyFill="1" applyBorder="1" applyAlignment="1" applyProtection="1">
      <alignment horizontal="center" vertical="center" wrapText="1"/>
      <protection locked="0"/>
    </xf>
    <xf numFmtId="0" fontId="8" fillId="37" borderId="3" xfId="0" applyFont="1" applyFill="1" applyBorder="1" applyAlignment="1" applyProtection="1">
      <alignment horizontal="center" vertical="center" wrapText="1"/>
      <protection locked="0"/>
    </xf>
    <xf numFmtId="0" fontId="162" fillId="38" borderId="117" xfId="0" applyFont="1" applyFill="1" applyBorder="1" applyAlignment="1" applyProtection="1">
      <alignment horizontal="left" vertical="center" wrapText="1"/>
      <protection locked="0"/>
    </xf>
    <xf numFmtId="0" fontId="9" fillId="37" borderId="141" xfId="0" applyFont="1" applyFill="1" applyBorder="1" applyAlignment="1" applyProtection="1">
      <alignment horizontal="center" vertical="center" wrapText="1"/>
      <protection locked="0"/>
    </xf>
    <xf numFmtId="0" fontId="9" fillId="37" borderId="140" xfId="0" applyFont="1" applyFill="1" applyBorder="1" applyAlignment="1" applyProtection="1">
      <alignment horizontal="center" vertical="center" wrapText="1"/>
      <protection locked="0"/>
    </xf>
    <xf numFmtId="0" fontId="18" fillId="37" borderId="3" xfId="0" applyFont="1" applyFill="1" applyBorder="1" applyAlignment="1" applyProtection="1">
      <alignment horizontal="center" vertical="center" wrapText="1"/>
      <protection locked="0"/>
    </xf>
    <xf numFmtId="0" fontId="158" fillId="37" borderId="198" xfId="0" applyFont="1" applyFill="1" applyBorder="1" applyAlignment="1" applyProtection="1">
      <alignment horizontal="center" vertical="top" wrapText="1"/>
      <protection locked="0"/>
    </xf>
    <xf numFmtId="0" fontId="158" fillId="37" borderId="3" xfId="0" applyFont="1" applyFill="1" applyBorder="1" applyAlignment="1" applyProtection="1">
      <alignment horizontal="center" vertical="top" wrapText="1"/>
      <protection locked="0"/>
    </xf>
    <xf numFmtId="0" fontId="9" fillId="37" borderId="145" xfId="0" applyFont="1" applyFill="1" applyBorder="1" applyAlignment="1" applyProtection="1">
      <alignment horizontal="center" vertical="center" wrapText="1"/>
      <protection locked="0"/>
    </xf>
    <xf numFmtId="0" fontId="9" fillId="37" borderId="146" xfId="0" applyFont="1" applyFill="1" applyBorder="1" applyAlignment="1" applyProtection="1">
      <alignment horizontal="center" vertical="center" wrapText="1"/>
      <protection locked="0"/>
    </xf>
    <xf numFmtId="0" fontId="158" fillId="37" borderId="201" xfId="0" applyFont="1" applyFill="1" applyBorder="1" applyAlignment="1" applyProtection="1">
      <alignment horizontal="center" vertical="top" wrapText="1"/>
      <protection locked="0"/>
    </xf>
    <xf numFmtId="0" fontId="158" fillId="37" borderId="18" xfId="0" applyFont="1" applyFill="1" applyBorder="1" applyAlignment="1" applyProtection="1">
      <alignment horizontal="center" vertical="top" wrapText="1"/>
      <protection locked="0"/>
    </xf>
    <xf numFmtId="0" fontId="9" fillId="37" borderId="118" xfId="0" applyFont="1" applyFill="1" applyBorder="1" applyAlignment="1" applyProtection="1">
      <alignment vertical="center" wrapText="1"/>
      <protection locked="0"/>
    </xf>
    <xf numFmtId="0" fontId="9" fillId="37" borderId="202" xfId="0" applyFont="1" applyFill="1" applyBorder="1" applyAlignment="1" applyProtection="1">
      <alignment horizontal="center" vertical="center" wrapText="1"/>
      <protection locked="0"/>
    </xf>
    <xf numFmtId="0" fontId="9" fillId="37" borderId="182" xfId="0" applyFont="1" applyFill="1" applyBorder="1" applyAlignment="1" applyProtection="1">
      <alignment horizontal="center" vertical="center" wrapText="1"/>
      <protection locked="0"/>
    </xf>
    <xf numFmtId="0" fontId="3" fillId="0" borderId="204" xfId="0" applyFont="1" applyBorder="1" applyAlignment="1">
      <alignment horizontal="center" vertical="center" wrapText="1"/>
    </xf>
    <xf numFmtId="0" fontId="81" fillId="0" borderId="195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 wrapText="1"/>
    </xf>
    <xf numFmtId="0" fontId="6" fillId="0" borderId="205" xfId="0" applyFont="1" applyBorder="1" applyAlignment="1">
      <alignment horizontal="center" vertical="center" wrapText="1"/>
    </xf>
    <xf numFmtId="0" fontId="3" fillId="0" borderId="150" xfId="0" applyFont="1" applyBorder="1" applyAlignment="1">
      <alignment vertical="center" wrapText="1"/>
    </xf>
    <xf numFmtId="0" fontId="9" fillId="0" borderId="195" xfId="0" applyFont="1" applyBorder="1" applyAlignment="1" applyProtection="1">
      <alignment horizontal="center" vertical="center" wrapText="1"/>
      <protection hidden="1"/>
    </xf>
    <xf numFmtId="0" fontId="9" fillId="4" borderId="157" xfId="0" applyFont="1" applyFill="1" applyBorder="1" applyAlignment="1" applyProtection="1">
      <alignment horizontal="center" vertical="center" wrapText="1"/>
      <protection hidden="1"/>
    </xf>
    <xf numFmtId="0" fontId="9" fillId="4" borderId="158" xfId="0" applyFont="1" applyFill="1" applyBorder="1" applyAlignment="1" applyProtection="1">
      <alignment horizontal="center" vertical="center" wrapText="1"/>
      <protection hidden="1"/>
    </xf>
    <xf numFmtId="0" fontId="9" fillId="0" borderId="136" xfId="0" applyFont="1" applyBorder="1" applyAlignment="1" applyProtection="1">
      <alignment horizontal="center" vertical="center" wrapText="1"/>
      <protection hidden="1"/>
    </xf>
    <xf numFmtId="0" fontId="9" fillId="0" borderId="42" xfId="0" applyFont="1" applyBorder="1" applyAlignment="1" applyProtection="1">
      <alignment horizontal="center" vertical="center" wrapText="1"/>
      <protection hidden="1"/>
    </xf>
    <xf numFmtId="0" fontId="9" fillId="4" borderId="175" xfId="0" applyFont="1" applyFill="1" applyBorder="1" applyAlignment="1" applyProtection="1">
      <alignment horizontal="center" vertical="center" wrapText="1"/>
      <protection hidden="1"/>
    </xf>
    <xf numFmtId="0" fontId="9" fillId="33" borderId="36" xfId="0" applyFont="1" applyFill="1" applyBorder="1" applyAlignment="1">
      <alignment horizontal="center" vertical="center" wrapText="1"/>
    </xf>
    <xf numFmtId="0" fontId="86" fillId="0" borderId="3" xfId="0" applyFont="1" applyBorder="1" applyAlignment="1">
      <alignment horizontal="center" vertical="center" wrapText="1"/>
    </xf>
    <xf numFmtId="0" fontId="9" fillId="4" borderId="153" xfId="0" applyFont="1" applyFill="1" applyBorder="1" applyAlignment="1" applyProtection="1">
      <alignment horizontal="center" vertical="center" wrapText="1"/>
      <protection hidden="1"/>
    </xf>
    <xf numFmtId="0" fontId="9" fillId="0" borderId="150" xfId="0" applyFont="1" applyBorder="1" applyAlignment="1" applyProtection="1">
      <alignment horizontal="center" vertical="center" wrapText="1"/>
      <protection hidden="1"/>
    </xf>
    <xf numFmtId="0" fontId="168" fillId="0" borderId="173" xfId="0" applyFont="1" applyBorder="1" applyAlignment="1" applyProtection="1">
      <alignment vertical="center" wrapText="1"/>
      <protection hidden="1"/>
    </xf>
    <xf numFmtId="0" fontId="168" fillId="0" borderId="170" xfId="0" applyFont="1" applyBorder="1" applyAlignment="1" applyProtection="1">
      <alignment vertical="center" wrapText="1"/>
      <protection hidden="1"/>
    </xf>
    <xf numFmtId="0" fontId="135" fillId="0" borderId="36" xfId="0" applyFont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163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9" fillId="0" borderId="175" xfId="0" applyFont="1" applyBorder="1" applyAlignment="1" applyProtection="1">
      <alignment horizontal="center" vertical="center" wrapText="1"/>
      <protection hidden="1"/>
    </xf>
    <xf numFmtId="0" fontId="9" fillId="32" borderId="207" xfId="0" applyFont="1" applyFill="1" applyBorder="1" applyAlignment="1">
      <alignment horizontal="center" vertical="center" wrapText="1"/>
    </xf>
    <xf numFmtId="0" fontId="9" fillId="0" borderId="197" xfId="0" applyFont="1" applyBorder="1" applyAlignment="1">
      <alignment horizontal="center" vertical="center" wrapText="1"/>
    </xf>
    <xf numFmtId="0" fontId="9" fillId="0" borderId="178" xfId="0" applyFont="1" applyBorder="1" applyAlignment="1">
      <alignment horizontal="center" vertical="center" wrapText="1"/>
    </xf>
    <xf numFmtId="0" fontId="9" fillId="0" borderId="151" xfId="0" applyFont="1" applyBorder="1" applyAlignment="1">
      <alignment horizontal="center" vertical="center" wrapText="1"/>
    </xf>
    <xf numFmtId="0" fontId="9" fillId="0" borderId="18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58" fillId="0" borderId="18" xfId="0" applyFont="1" applyBorder="1" applyAlignment="1" applyProtection="1">
      <alignment horizontal="center" vertical="top" wrapText="1"/>
      <protection hidden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  <protection hidden="1"/>
    </xf>
    <xf numFmtId="0" fontId="18" fillId="0" borderId="160" xfId="0" applyFont="1" applyBorder="1" applyAlignment="1">
      <alignment horizontal="center" vertical="center" wrapText="1"/>
    </xf>
    <xf numFmtId="0" fontId="164" fillId="0" borderId="3" xfId="0" applyFont="1" applyBorder="1" applyAlignment="1">
      <alignment vertical="center" wrapText="1"/>
    </xf>
    <xf numFmtId="0" fontId="9" fillId="0" borderId="157" xfId="0" applyFont="1" applyBorder="1" applyAlignment="1">
      <alignment horizontal="center" vertical="center" wrapText="1"/>
    </xf>
    <xf numFmtId="0" fontId="9" fillId="0" borderId="214" xfId="0" applyFont="1" applyBorder="1" applyAlignment="1" applyProtection="1">
      <alignment horizontal="center" vertical="center" wrapText="1"/>
      <protection hidden="1"/>
    </xf>
    <xf numFmtId="0" fontId="9" fillId="0" borderId="16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168" fillId="0" borderId="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62" fillId="0" borderId="192" xfId="0" quotePrefix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62" fillId="0" borderId="135" xfId="0" quotePrefix="1" applyFont="1" applyBorder="1" applyAlignment="1">
      <alignment horizontal="center" vertical="center" wrapText="1"/>
    </xf>
    <xf numFmtId="0" fontId="168" fillId="0" borderId="22" xfId="0" applyFont="1" applyBorder="1" applyAlignment="1">
      <alignment horizontal="center" vertical="center" wrapText="1"/>
    </xf>
    <xf numFmtId="0" fontId="168" fillId="0" borderId="14" xfId="0" applyFont="1" applyBorder="1" applyAlignment="1">
      <alignment horizontal="center" vertical="center" wrapText="1"/>
    </xf>
    <xf numFmtId="0" fontId="168" fillId="0" borderId="18" xfId="0" applyFont="1" applyBorder="1" applyAlignment="1">
      <alignment horizontal="center" vertical="center" wrapText="1"/>
    </xf>
    <xf numFmtId="0" fontId="168" fillId="0" borderId="19" xfId="0" applyFont="1" applyBorder="1" applyAlignment="1">
      <alignment horizontal="center" vertical="center" wrapText="1"/>
    </xf>
    <xf numFmtId="0" fontId="160" fillId="0" borderId="136" xfId="0" applyFont="1" applyBorder="1" applyAlignment="1">
      <alignment horizontal="center" vertical="top" wrapText="1"/>
    </xf>
    <xf numFmtId="0" fontId="9" fillId="0" borderId="20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3" fillId="0" borderId="132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6" xfId="0" applyFont="1" applyBorder="1" applyAlignment="1">
      <alignment horizontal="center" vertical="center" wrapText="1"/>
    </xf>
    <xf numFmtId="0" fontId="3" fillId="0" borderId="209" xfId="0" applyFont="1" applyBorder="1" applyAlignment="1">
      <alignment horizontal="center" vertical="center" wrapText="1"/>
    </xf>
    <xf numFmtId="0" fontId="3" fillId="0" borderId="204" xfId="0" applyFont="1" applyBorder="1" applyAlignment="1">
      <alignment vertical="center" wrapText="1"/>
    </xf>
    <xf numFmtId="0" fontId="3" fillId="0" borderId="216" xfId="0" applyFont="1" applyBorder="1" applyAlignment="1">
      <alignment horizontal="center" vertical="center" wrapText="1"/>
    </xf>
    <xf numFmtId="0" fontId="3" fillId="0" borderId="217" xfId="0" applyFont="1" applyBorder="1" applyAlignment="1">
      <alignment vertical="center" wrapText="1"/>
    </xf>
    <xf numFmtId="0" fontId="3" fillId="0" borderId="218" xfId="0" applyFont="1" applyBorder="1" applyAlignment="1">
      <alignment horizontal="center" vertical="center" wrapText="1"/>
    </xf>
    <xf numFmtId="0" fontId="3" fillId="0" borderId="219" xfId="0" applyFont="1" applyBorder="1" applyAlignment="1">
      <alignment vertical="center" wrapText="1"/>
    </xf>
    <xf numFmtId="0" fontId="3" fillId="0" borderId="212" xfId="0" applyFont="1" applyBorder="1" applyAlignment="1">
      <alignment horizontal="center" vertical="center" wrapText="1"/>
    </xf>
    <xf numFmtId="0" fontId="158" fillId="0" borderId="215" xfId="0" applyFont="1" applyBorder="1" applyAlignment="1">
      <alignment vertical="top" wrapText="1"/>
    </xf>
    <xf numFmtId="0" fontId="3" fillId="0" borderId="213" xfId="0" applyFont="1" applyBorder="1" applyAlignment="1">
      <alignment horizontal="center" vertical="center" wrapText="1"/>
    </xf>
    <xf numFmtId="0" fontId="162" fillId="0" borderId="212" xfId="0" quotePrefix="1" applyFont="1" applyBorder="1" applyAlignment="1">
      <alignment horizontal="center" vertical="center" wrapText="1"/>
    </xf>
    <xf numFmtId="0" fontId="9" fillId="0" borderId="220" xfId="0" applyFont="1" applyBorder="1" applyAlignment="1">
      <alignment horizontal="center" vertical="center" wrapText="1"/>
    </xf>
    <xf numFmtId="0" fontId="9" fillId="0" borderId="210" xfId="0" applyFont="1" applyBorder="1" applyAlignment="1">
      <alignment horizontal="center" vertical="center" wrapText="1"/>
    </xf>
    <xf numFmtId="0" fontId="9" fillId="0" borderId="211" xfId="0" applyFont="1" applyBorder="1" applyAlignment="1">
      <alignment horizontal="center" vertical="center" wrapText="1"/>
    </xf>
    <xf numFmtId="0" fontId="9" fillId="0" borderId="174" xfId="0" applyFont="1" applyBorder="1" applyAlignment="1">
      <alignment horizontal="center" vertical="center" wrapText="1"/>
    </xf>
    <xf numFmtId="0" fontId="9" fillId="0" borderId="221" xfId="0" applyFont="1" applyBorder="1" applyAlignment="1">
      <alignment horizontal="center" vertical="center" wrapText="1"/>
    </xf>
    <xf numFmtId="0" fontId="168" fillId="0" borderId="21" xfId="0" applyFont="1" applyBorder="1" applyAlignment="1">
      <alignment horizontal="center" vertical="center" wrapText="1"/>
    </xf>
    <xf numFmtId="0" fontId="168" fillId="0" borderId="43" xfId="0" applyFont="1" applyBorder="1" applyAlignment="1">
      <alignment horizontal="center" vertical="center" wrapText="1"/>
    </xf>
    <xf numFmtId="0" fontId="14" fillId="0" borderId="210" xfId="0" applyFont="1" applyBorder="1" applyAlignment="1">
      <alignment horizontal="center" vertical="center" wrapText="1"/>
    </xf>
    <xf numFmtId="0" fontId="9" fillId="0" borderId="2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8" fillId="0" borderId="16" xfId="0" applyFont="1" applyBorder="1" applyAlignment="1">
      <alignment horizontal="center" vertical="center" wrapText="1"/>
    </xf>
    <xf numFmtId="0" fontId="162" fillId="0" borderId="221" xfId="0" applyFont="1" applyBorder="1" applyAlignment="1">
      <alignment horizontal="center" vertical="center" wrapText="1"/>
    </xf>
    <xf numFmtId="0" fontId="9" fillId="33" borderId="3" xfId="0" applyFont="1" applyFill="1" applyBorder="1" applyAlignment="1">
      <alignment horizontal="center" vertical="center" wrapText="1"/>
    </xf>
    <xf numFmtId="0" fontId="86" fillId="0" borderId="150" xfId="0" applyFont="1" applyBorder="1" applyAlignment="1">
      <alignment horizontal="center" vertical="center" wrapText="1"/>
    </xf>
    <xf numFmtId="0" fontId="83" fillId="0" borderId="3" xfId="0" applyFont="1" applyBorder="1" applyAlignment="1">
      <alignment vertical="center" wrapText="1"/>
    </xf>
    <xf numFmtId="0" fontId="162" fillId="0" borderId="3" xfId="0" quotePrefix="1" applyFont="1" applyBorder="1" applyAlignment="1">
      <alignment horizontal="center" vertical="center" wrapText="1"/>
    </xf>
    <xf numFmtId="0" fontId="18" fillId="0" borderId="222" xfId="0" applyFont="1" applyBorder="1" applyAlignment="1">
      <alignment horizontal="center" vertical="center" wrapText="1"/>
    </xf>
    <xf numFmtId="0" fontId="18" fillId="0" borderId="223" xfId="0" applyFont="1" applyBorder="1" applyAlignment="1">
      <alignment horizontal="center" vertical="center" wrapText="1"/>
    </xf>
    <xf numFmtId="0" fontId="83" fillId="0" borderId="208" xfId="0" applyFont="1" applyBorder="1" applyAlignment="1">
      <alignment vertical="center" wrapText="1"/>
    </xf>
    <xf numFmtId="0" fontId="9" fillId="0" borderId="224" xfId="0" applyFont="1" applyBorder="1" applyAlignment="1">
      <alignment horizontal="center" vertical="center" wrapText="1"/>
    </xf>
    <xf numFmtId="0" fontId="9" fillId="0" borderId="225" xfId="0" applyFont="1" applyBorder="1" applyAlignment="1">
      <alignment horizontal="center" vertical="center" wrapText="1"/>
    </xf>
    <xf numFmtId="0" fontId="9" fillId="0" borderId="226" xfId="0" applyFont="1" applyBorder="1" applyAlignment="1">
      <alignment horizontal="left" vertical="center" wrapText="1"/>
    </xf>
    <xf numFmtId="0" fontId="9" fillId="0" borderId="227" xfId="0" applyFont="1" applyBorder="1" applyAlignment="1">
      <alignment horizontal="center" vertical="center" wrapText="1"/>
    </xf>
    <xf numFmtId="0" fontId="14" fillId="0" borderId="227" xfId="0" applyFont="1" applyBorder="1" applyAlignment="1">
      <alignment horizontal="center" vertical="center" wrapText="1"/>
    </xf>
    <xf numFmtId="0" fontId="18" fillId="0" borderId="228" xfId="0" applyFont="1" applyBorder="1" applyAlignment="1">
      <alignment horizontal="center" vertical="center" wrapText="1"/>
    </xf>
    <xf numFmtId="0" fontId="18" fillId="0" borderId="19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83" fillId="0" borderId="191" xfId="0" applyFont="1" applyBorder="1" applyAlignment="1">
      <alignment vertical="center" wrapText="1"/>
    </xf>
    <xf numFmtId="0" fontId="9" fillId="0" borderId="155" xfId="0" applyFont="1" applyBorder="1" applyAlignment="1">
      <alignment horizontal="center" vertical="center" wrapText="1"/>
    </xf>
    <xf numFmtId="0" fontId="9" fillId="0" borderId="229" xfId="0" applyFont="1" applyBorder="1" applyAlignment="1">
      <alignment horizontal="center" vertical="center" wrapText="1"/>
    </xf>
    <xf numFmtId="0" fontId="9" fillId="0" borderId="193" xfId="0" applyFont="1" applyBorder="1" applyAlignment="1">
      <alignment horizontal="left" vertical="center" wrapText="1"/>
    </xf>
    <xf numFmtId="0" fontId="9" fillId="0" borderId="194" xfId="0" applyFont="1" applyBorder="1" applyAlignment="1">
      <alignment horizontal="center" vertical="center" wrapText="1"/>
    </xf>
    <xf numFmtId="0" fontId="14" fillId="0" borderId="194" xfId="0" applyFont="1" applyBorder="1" applyAlignment="1">
      <alignment horizontal="center" vertical="center" wrapText="1"/>
    </xf>
    <xf numFmtId="0" fontId="18" fillId="0" borderId="186" xfId="0" applyFont="1" applyBorder="1" applyAlignment="1">
      <alignment horizontal="center" vertical="center" wrapText="1"/>
    </xf>
    <xf numFmtId="0" fontId="18" fillId="0" borderId="187" xfId="0" applyFont="1" applyBorder="1" applyAlignment="1">
      <alignment horizontal="center" vertical="center" wrapText="1"/>
    </xf>
    <xf numFmtId="0" fontId="9" fillId="33" borderId="153" xfId="0" applyFont="1" applyFill="1" applyBorder="1" applyAlignment="1">
      <alignment horizontal="center" vertical="center" wrapText="1"/>
    </xf>
    <xf numFmtId="0" fontId="9" fillId="0" borderId="210" xfId="0" applyFont="1" applyBorder="1" applyAlignment="1">
      <alignment horizontal="left" vertical="center" wrapText="1"/>
    </xf>
    <xf numFmtId="0" fontId="158" fillId="0" borderId="131" xfId="0" applyFont="1" applyBorder="1" applyAlignment="1">
      <alignment horizontal="center" vertical="top" wrapText="1"/>
    </xf>
    <xf numFmtId="0" fontId="9" fillId="0" borderId="186" xfId="0" applyFont="1" applyBorder="1" applyAlignment="1">
      <alignment horizontal="center" vertical="center" wrapText="1"/>
    </xf>
    <xf numFmtId="0" fontId="8" fillId="0" borderId="187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0" fontId="8" fillId="0" borderId="218" xfId="0" applyFont="1" applyBorder="1" applyAlignment="1">
      <alignment horizontal="center" vertical="center" wrapText="1"/>
    </xf>
    <xf numFmtId="0" fontId="164" fillId="0" borderId="190" xfId="0" applyFont="1" applyBorder="1" applyAlignment="1">
      <alignment horizontal="center" vertical="center" wrapText="1"/>
    </xf>
    <xf numFmtId="0" fontId="164" fillId="0" borderId="191" xfId="0" applyFont="1" applyBorder="1" applyAlignment="1">
      <alignment horizontal="center" vertical="center" wrapText="1"/>
    </xf>
    <xf numFmtId="0" fontId="164" fillId="0" borderId="18" xfId="0" applyFont="1" applyBorder="1" applyAlignment="1">
      <alignment vertical="center" wrapText="1"/>
    </xf>
    <xf numFmtId="0" fontId="162" fillId="0" borderId="177" xfId="0" quotePrefix="1" applyFont="1" applyBorder="1" applyAlignment="1">
      <alignment horizontal="center" vertical="center" wrapText="1"/>
    </xf>
    <xf numFmtId="0" fontId="9" fillId="0" borderId="230" xfId="0" applyFont="1" applyBorder="1" applyAlignment="1">
      <alignment horizontal="center" vertical="center" wrapText="1"/>
    </xf>
    <xf numFmtId="0" fontId="9" fillId="0" borderId="231" xfId="0" applyFont="1" applyBorder="1" applyAlignment="1">
      <alignment horizontal="center" vertical="center" wrapText="1"/>
    </xf>
    <xf numFmtId="0" fontId="9" fillId="0" borderId="232" xfId="0" applyFont="1" applyBorder="1" applyAlignment="1">
      <alignment horizontal="center" vertical="center" wrapText="1"/>
    </xf>
    <xf numFmtId="0" fontId="151" fillId="0" borderId="3" xfId="0" applyFont="1" applyBorder="1" applyAlignment="1">
      <alignment horizontal="center" vertical="center" wrapText="1"/>
    </xf>
    <xf numFmtId="0" fontId="135" fillId="0" borderId="3" xfId="0" applyFont="1" applyBorder="1" applyAlignment="1">
      <alignment vertical="center" wrapText="1"/>
    </xf>
    <xf numFmtId="0" fontId="158" fillId="0" borderId="3" xfId="0" applyFont="1" applyBorder="1" applyAlignment="1">
      <alignment vertical="top" wrapText="1"/>
    </xf>
    <xf numFmtId="0" fontId="9" fillId="0" borderId="187" xfId="0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0" fontId="164" fillId="0" borderId="218" xfId="0" applyFont="1" applyBorder="1" applyAlignment="1">
      <alignment horizontal="center" vertical="center" wrapText="1"/>
    </xf>
    <xf numFmtId="0" fontId="158" fillId="0" borderId="190" xfId="0" applyFont="1" applyBorder="1" applyAlignment="1">
      <alignment horizontal="center" vertical="top" wrapText="1"/>
    </xf>
    <xf numFmtId="0" fontId="158" fillId="0" borderId="191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162" fillId="0" borderId="22" xfId="0" quotePrefix="1" applyFont="1" applyBorder="1" applyAlignment="1">
      <alignment horizontal="center" vertical="center" wrapText="1"/>
    </xf>
    <xf numFmtId="0" fontId="83" fillId="0" borderId="22" xfId="0" applyFont="1" applyBorder="1" applyAlignment="1">
      <alignment vertical="center" wrapText="1"/>
    </xf>
    <xf numFmtId="0" fontId="83" fillId="0" borderId="21" xfId="0" applyFont="1" applyBorder="1" applyAlignment="1">
      <alignment vertical="center" wrapText="1"/>
    </xf>
    <xf numFmtId="0" fontId="82" fillId="0" borderId="42" xfId="0" applyFont="1" applyBorder="1" applyAlignment="1">
      <alignment vertical="center" wrapText="1"/>
    </xf>
    <xf numFmtId="0" fontId="82" fillId="0" borderId="42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" vertical="center" wrapText="1"/>
    </xf>
    <xf numFmtId="0" fontId="14" fillId="0" borderId="233" xfId="0" applyFont="1" applyBorder="1" applyAlignment="1">
      <alignment horizontal="center" vertical="center" wrapText="1"/>
    </xf>
    <xf numFmtId="0" fontId="14" fillId="0" borderId="234" xfId="0" applyFont="1" applyBorder="1" applyAlignment="1">
      <alignment horizontal="center" vertical="center" wrapText="1"/>
    </xf>
    <xf numFmtId="0" fontId="14" fillId="0" borderId="235" xfId="0" applyFont="1" applyBorder="1" applyAlignment="1">
      <alignment horizontal="center" vertical="center" wrapText="1"/>
    </xf>
    <xf numFmtId="0" fontId="162" fillId="0" borderId="36" xfId="0" quotePrefix="1" applyFont="1" applyBorder="1" applyAlignment="1">
      <alignment horizontal="center" vertical="center" wrapText="1"/>
    </xf>
    <xf numFmtId="0" fontId="82" fillId="0" borderId="20" xfId="0" applyFont="1" applyBorder="1" applyAlignment="1">
      <alignment horizontal="center" vertical="center" wrapText="1"/>
    </xf>
    <xf numFmtId="0" fontId="171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82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168" fillId="0" borderId="3" xfId="0" applyFont="1" applyBorder="1" applyAlignment="1">
      <alignment vertical="center" wrapText="1"/>
    </xf>
    <xf numFmtId="0" fontId="158" fillId="0" borderId="3" xfId="0" applyFont="1" applyBorder="1"/>
    <xf numFmtId="0" fontId="14" fillId="0" borderId="36" xfId="0" applyFont="1" applyBorder="1" applyAlignment="1">
      <alignment horizontal="center" vertical="center" wrapText="1"/>
    </xf>
    <xf numFmtId="0" fontId="6" fillId="0" borderId="36" xfId="0" quotePrefix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55" fillId="0" borderId="3" xfId="0" applyFont="1" applyBorder="1"/>
    <xf numFmtId="0" fontId="100" fillId="36" borderId="16" xfId="0" applyFont="1" applyFill="1" applyBorder="1" applyAlignment="1" applyProtection="1">
      <alignment horizontal="center" vertical="center"/>
      <protection locked="0"/>
    </xf>
    <xf numFmtId="0" fontId="100" fillId="36" borderId="3" xfId="0" applyFont="1" applyFill="1" applyBorder="1" applyAlignment="1" applyProtection="1">
      <alignment horizontal="center" vertical="center"/>
      <protection locked="0"/>
    </xf>
    <xf numFmtId="0" fontId="19" fillId="0" borderId="138" xfId="0" applyFont="1" applyBorder="1" applyAlignment="1" applyProtection="1">
      <alignment horizontal="center" vertical="center" wrapText="1"/>
      <protection locked="0"/>
    </xf>
    <xf numFmtId="0" fontId="155" fillId="0" borderId="124" xfId="0" applyFont="1" applyBorder="1" applyProtection="1">
      <protection locked="0"/>
    </xf>
    <xf numFmtId="0" fontId="19" fillId="0" borderId="142" xfId="0" applyFont="1" applyBorder="1" applyAlignment="1" applyProtection="1">
      <alignment horizontal="center" vertical="center" wrapText="1"/>
      <protection locked="0"/>
    </xf>
    <xf numFmtId="0" fontId="155" fillId="0" borderId="129" xfId="0" applyFont="1" applyBorder="1" applyProtection="1">
      <protection locked="0"/>
    </xf>
    <xf numFmtId="0" fontId="9" fillId="34" borderId="132" xfId="0" applyFont="1" applyFill="1" applyBorder="1" applyAlignment="1" applyProtection="1">
      <alignment horizontal="center" vertical="center" wrapText="1"/>
      <protection locked="0"/>
    </xf>
    <xf numFmtId="0" fontId="162" fillId="34" borderId="132" xfId="0" applyFont="1" applyFill="1" applyBorder="1" applyAlignment="1" applyProtection="1">
      <alignment horizontal="center" vertical="center" wrapText="1"/>
      <protection locked="0"/>
    </xf>
    <xf numFmtId="0" fontId="14" fillId="34" borderId="132" xfId="0" applyFont="1" applyFill="1" applyBorder="1" applyAlignment="1" applyProtection="1">
      <alignment horizontal="center" vertical="center" wrapText="1"/>
      <protection locked="0"/>
    </xf>
    <xf numFmtId="0" fontId="9" fillId="0" borderId="123" xfId="0" applyFont="1" applyBorder="1" applyAlignment="1" applyProtection="1">
      <alignment vertical="center" wrapText="1"/>
      <protection locked="0"/>
    </xf>
    <xf numFmtId="0" fontId="9" fillId="0" borderId="124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36" xfId="0" applyFont="1" applyBorder="1" applyAlignment="1" applyProtection="1">
      <alignment vertical="center" wrapText="1"/>
      <protection locked="0"/>
    </xf>
    <xf numFmtId="0" fontId="9" fillId="0" borderId="123" xfId="0" applyFont="1" applyBorder="1" applyAlignment="1" applyProtection="1">
      <alignment horizontal="center" vertical="center" wrapText="1"/>
      <protection locked="0"/>
    </xf>
    <xf numFmtId="0" fontId="9" fillId="0" borderId="124" xfId="0" applyFont="1" applyBorder="1" applyAlignment="1" applyProtection="1">
      <alignment horizontal="center" vertical="center" wrapText="1"/>
      <protection locked="0"/>
    </xf>
    <xf numFmtId="0" fontId="158" fillId="0" borderId="128" xfId="0" applyFont="1" applyBorder="1" applyProtection="1">
      <protection locked="0"/>
    </xf>
    <xf numFmtId="0" fontId="158" fillId="0" borderId="129" xfId="0" applyFont="1" applyBorder="1" applyProtection="1">
      <protection locked="0"/>
    </xf>
    <xf numFmtId="0" fontId="9" fillId="34" borderId="134" xfId="0" applyFont="1" applyFill="1" applyBorder="1" applyAlignment="1" applyProtection="1">
      <alignment horizontal="center" vertical="center" wrapText="1"/>
      <protection locked="0"/>
    </xf>
    <xf numFmtId="0" fontId="162" fillId="34" borderId="134" xfId="0" applyFont="1" applyFill="1" applyBorder="1" applyAlignment="1" applyProtection="1">
      <alignment horizontal="center" vertical="center" wrapText="1"/>
      <protection locked="0"/>
    </xf>
    <xf numFmtId="0" fontId="14" fillId="34" borderId="134" xfId="0" applyFont="1" applyFill="1" applyBorder="1" applyAlignment="1" applyProtection="1">
      <alignment horizontal="center" vertical="center" wrapText="1"/>
      <protection locked="0"/>
    </xf>
    <xf numFmtId="0" fontId="158" fillId="0" borderId="123" xfId="0" applyFont="1" applyBorder="1" applyAlignment="1" applyProtection="1">
      <alignment horizontal="center" vertical="top" wrapText="1"/>
      <protection locked="0"/>
    </xf>
    <xf numFmtId="0" fontId="158" fillId="0" borderId="124" xfId="0" applyFont="1" applyBorder="1" applyAlignment="1" applyProtection="1">
      <alignment horizontal="center" vertical="top" wrapText="1"/>
      <protection locked="0"/>
    </xf>
    <xf numFmtId="0" fontId="158" fillId="0" borderId="0" xfId="0" applyFont="1" applyAlignment="1" applyProtection="1">
      <alignment horizontal="center" vertical="top" wrapText="1"/>
      <protection locked="0"/>
    </xf>
    <xf numFmtId="0" fontId="158" fillId="0" borderId="136" xfId="0" applyFont="1" applyBorder="1" applyAlignment="1" applyProtection="1">
      <alignment horizontal="center" vertical="top" wrapText="1"/>
      <protection locked="0"/>
    </xf>
    <xf numFmtId="0" fontId="158" fillId="0" borderId="10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36" xfId="0" applyFont="1" applyBorder="1" applyAlignment="1" applyProtection="1">
      <alignment horizontal="center" vertical="center" wrapText="1"/>
      <protection locked="0"/>
    </xf>
    <xf numFmtId="0" fontId="9" fillId="34" borderId="175" xfId="0" applyFont="1" applyFill="1" applyBorder="1" applyAlignment="1" applyProtection="1">
      <alignment horizontal="center" vertical="center" wrapText="1"/>
      <protection locked="0"/>
    </xf>
    <xf numFmtId="0" fontId="162" fillId="34" borderId="175" xfId="0" applyFont="1" applyFill="1" applyBorder="1" applyAlignment="1" applyProtection="1">
      <alignment horizontal="center" vertical="center" wrapText="1"/>
      <protection locked="0"/>
    </xf>
    <xf numFmtId="0" fontId="14" fillId="34" borderId="175" xfId="0" applyFont="1" applyFill="1" applyBorder="1" applyAlignment="1" applyProtection="1">
      <alignment horizontal="center" vertical="center" wrapText="1"/>
      <protection locked="0"/>
    </xf>
    <xf numFmtId="0" fontId="9" fillId="34" borderId="158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36" xfId="0" applyFont="1" applyBorder="1" applyAlignment="1" applyProtection="1">
      <alignment horizontal="center" vertical="center" wrapText="1"/>
      <protection locked="0"/>
    </xf>
    <xf numFmtId="0" fontId="9" fillId="0" borderId="128" xfId="0" applyFont="1" applyBorder="1" applyAlignment="1" applyProtection="1">
      <alignment horizontal="center" vertical="center" wrapText="1"/>
      <protection locked="0"/>
    </xf>
    <xf numFmtId="0" fontId="9" fillId="0" borderId="129" xfId="0" applyFont="1" applyBorder="1" applyAlignment="1" applyProtection="1">
      <alignment horizontal="center" vertical="center" wrapText="1"/>
      <protection locked="0"/>
    </xf>
    <xf numFmtId="0" fontId="9" fillId="4" borderId="128" xfId="0" applyFont="1" applyFill="1" applyBorder="1" applyAlignment="1" applyProtection="1">
      <alignment horizontal="center" vertical="center" wrapText="1"/>
      <protection locked="0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9" fillId="4" borderId="147" xfId="0" applyFont="1" applyFill="1" applyBorder="1" applyAlignment="1" applyProtection="1">
      <alignment horizontal="center" vertical="center" wrapText="1"/>
      <protection locked="0"/>
    </xf>
    <xf numFmtId="0" fontId="163" fillId="4" borderId="123" xfId="0" applyFont="1" applyFill="1" applyBorder="1" applyAlignment="1" applyProtection="1">
      <alignment horizontal="center" vertical="center" wrapText="1"/>
      <protection locked="0"/>
    </xf>
    <xf numFmtId="0" fontId="166" fillId="4" borderId="123" xfId="0" applyFont="1" applyFill="1" applyBorder="1" applyAlignment="1" applyProtection="1">
      <alignment horizontal="center" vertical="center" wrapText="1"/>
      <protection locked="0"/>
    </xf>
    <xf numFmtId="0" fontId="163" fillId="4" borderId="124" xfId="0" applyFont="1" applyFill="1" applyBorder="1" applyAlignment="1" applyProtection="1">
      <alignment horizontal="center" vertical="center" wrapText="1"/>
      <protection locked="0"/>
    </xf>
    <xf numFmtId="0" fontId="9" fillId="34" borderId="153" xfId="0" applyFont="1" applyFill="1" applyBorder="1" applyAlignment="1" applyProtection="1">
      <alignment horizontal="center" vertical="center" wrapText="1"/>
      <protection locked="0"/>
    </xf>
    <xf numFmtId="0" fontId="162" fillId="34" borderId="153" xfId="0" applyFont="1" applyFill="1" applyBorder="1" applyAlignment="1" applyProtection="1">
      <alignment horizontal="center" vertical="center" wrapText="1"/>
      <protection locked="0"/>
    </xf>
    <xf numFmtId="0" fontId="14" fillId="34" borderId="153" xfId="0" applyFont="1" applyFill="1" applyBorder="1" applyAlignment="1" applyProtection="1">
      <alignment horizontal="center" vertical="center" wrapText="1"/>
      <protection locked="0"/>
    </xf>
    <xf numFmtId="0" fontId="9" fillId="34" borderId="154" xfId="0" applyFont="1" applyFill="1" applyBorder="1" applyAlignment="1" applyProtection="1">
      <alignment horizontal="center" vertical="center" wrapText="1"/>
      <protection locked="0"/>
    </xf>
    <xf numFmtId="0" fontId="9" fillId="4" borderId="21" xfId="0" applyFont="1" applyFill="1" applyBorder="1" applyAlignment="1" applyProtection="1">
      <alignment horizontal="center" vertical="center" wrapText="1"/>
      <protection locked="0"/>
    </xf>
    <xf numFmtId="0" fontId="14" fillId="4" borderId="21" xfId="0" applyFont="1" applyFill="1" applyBorder="1" applyAlignment="1" applyProtection="1">
      <alignment horizontal="center" vertical="center" wrapText="1"/>
      <protection locked="0"/>
    </xf>
    <xf numFmtId="0" fontId="9" fillId="4" borderId="43" xfId="0" applyFont="1" applyFill="1" applyBorder="1" applyAlignment="1" applyProtection="1">
      <alignment horizontal="center" vertical="center" wrapText="1"/>
      <protection locked="0"/>
    </xf>
    <xf numFmtId="0" fontId="9" fillId="34" borderId="205" xfId="0" applyFont="1" applyFill="1" applyBorder="1" applyAlignment="1" applyProtection="1">
      <alignment horizontal="center" vertical="center" wrapText="1"/>
      <protection locked="0"/>
    </xf>
    <xf numFmtId="0" fontId="162" fillId="34" borderId="155" xfId="0" applyFont="1" applyFill="1" applyBorder="1" applyAlignment="1" applyProtection="1">
      <alignment horizontal="center" vertical="center" wrapText="1"/>
      <protection locked="0"/>
    </xf>
    <xf numFmtId="0" fontId="14" fillId="34" borderId="155" xfId="0" applyFont="1" applyFill="1" applyBorder="1" applyAlignment="1" applyProtection="1">
      <alignment horizontal="center" vertical="center" wrapText="1"/>
      <protection locked="0"/>
    </xf>
    <xf numFmtId="0" fontId="9" fillId="34" borderId="156" xfId="0" applyFont="1" applyFill="1" applyBorder="1" applyAlignment="1" applyProtection="1">
      <alignment horizontal="center" vertical="center" wrapText="1"/>
      <protection locked="0"/>
    </xf>
    <xf numFmtId="0" fontId="14" fillId="4" borderId="128" xfId="0" applyFont="1" applyFill="1" applyBorder="1" applyAlignment="1" applyProtection="1">
      <alignment horizontal="center" vertical="center" wrapText="1"/>
      <protection locked="0"/>
    </xf>
    <xf numFmtId="0" fontId="9" fillId="4" borderId="12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9" fillId="0" borderId="147" xfId="0" applyFont="1" applyBorder="1" applyAlignment="1" applyProtection="1">
      <alignment horizontal="center" vertical="center" wrapText="1"/>
      <protection locked="0"/>
    </xf>
    <xf numFmtId="0" fontId="9" fillId="34" borderId="136" xfId="0" applyFont="1" applyFill="1" applyBorder="1" applyAlignment="1" applyProtection="1">
      <alignment horizontal="center" vertical="center" wrapText="1"/>
      <protection locked="0"/>
    </xf>
    <xf numFmtId="0" fontId="9" fillId="34" borderId="129" xfId="0" applyFont="1" applyFill="1" applyBorder="1" applyAlignment="1" applyProtection="1">
      <alignment horizontal="center" vertical="center" wrapText="1"/>
      <protection locked="0"/>
    </xf>
    <xf numFmtId="0" fontId="168" fillId="0" borderId="206" xfId="0" applyFont="1" applyBorder="1" applyAlignment="1" applyProtection="1">
      <alignment vertical="center" wrapText="1"/>
      <protection locked="0"/>
    </xf>
    <xf numFmtId="0" fontId="168" fillId="0" borderId="161" xfId="0" applyFont="1" applyBorder="1" applyAlignment="1" applyProtection="1">
      <alignment horizontal="center" vertical="center" wrapText="1"/>
      <protection locked="0"/>
    </xf>
    <xf numFmtId="0" fontId="168" fillId="0" borderId="162" xfId="0" applyFont="1" applyBorder="1" applyAlignment="1" applyProtection="1">
      <alignment horizontal="center" vertical="center" wrapText="1"/>
      <protection locked="0"/>
    </xf>
    <xf numFmtId="0" fontId="168" fillId="0" borderId="164" xfId="0" applyFont="1" applyBorder="1" applyAlignment="1" applyProtection="1">
      <alignment vertical="center" wrapText="1"/>
      <protection locked="0"/>
    </xf>
    <xf numFmtId="0" fontId="168" fillId="0" borderId="163" xfId="0" applyFont="1" applyBorder="1" applyAlignment="1" applyProtection="1">
      <alignment horizontal="center" vertical="center" wrapText="1"/>
      <protection locked="0"/>
    </xf>
    <xf numFmtId="0" fontId="168" fillId="0" borderId="91" xfId="0" applyFont="1" applyBorder="1" applyAlignment="1" applyProtection="1">
      <alignment horizontal="center" vertical="center" wrapText="1"/>
      <protection locked="0"/>
    </xf>
    <xf numFmtId="0" fontId="12" fillId="31" borderId="142" xfId="0" applyFont="1" applyFill="1" applyBorder="1" applyAlignment="1" applyProtection="1">
      <alignment horizontal="center" vertical="center" wrapText="1"/>
      <protection locked="0"/>
    </xf>
    <xf numFmtId="0" fontId="12" fillId="31" borderId="134" xfId="0" applyFont="1" applyFill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</cellXfs>
  <cellStyles count="3">
    <cellStyle name="Hiperlink" xfId="2" builtinId="8"/>
    <cellStyle name="Normal" xfId="0" builtinId="0"/>
    <cellStyle name="Porcentagem" xfId="1" builtinId="5"/>
  </cellStyles>
  <dxfs count="90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9" tint="0.59996337778862885"/>
      </font>
    </dxf>
    <dxf>
      <font>
        <color theme="0"/>
      </font>
      <fill>
        <patternFill patternType="none"/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9" tint="0.59996337778862885"/>
      </font>
    </dxf>
    <dxf>
      <font>
        <strike val="0"/>
        <color theme="0"/>
      </font>
    </dxf>
    <dxf>
      <font>
        <color theme="0"/>
      </font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</dxf>
    <dxf>
      <font>
        <color theme="0"/>
      </font>
      <fill>
        <patternFill patternType="none"/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8496B0"/>
      </font>
      <fill>
        <patternFill patternType="none"/>
      </fill>
    </dxf>
    <dxf>
      <font>
        <color rgb="FFADB9CA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theme="8" tint="0.79998168889431442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9E2F3"/>
          <bgColor rgb="FFD9E2F3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D9E2F3"/>
          <bgColor rgb="FFD9E2F3"/>
        </patternFill>
      </fill>
    </dxf>
    <dxf>
      <font>
        <color theme="0"/>
      </font>
      <fill>
        <patternFill patternType="none"/>
      </fill>
    </dxf>
    <dxf>
      <font>
        <b/>
        <i val="0"/>
        <strike val="0"/>
      </font>
      <fill>
        <patternFill>
          <bgColor theme="4" tint="0.79998168889431442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  <i val="0"/>
        <color theme="4"/>
      </font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strike val="0"/>
        <color theme="4" tint="0.79998168889431442"/>
      </font>
      <fill>
        <patternFill>
          <bgColor theme="4" tint="0.79998168889431442"/>
        </patternFill>
      </fill>
    </dxf>
    <dxf>
      <font>
        <strike val="0"/>
        <color theme="1"/>
      </font>
      <fill>
        <patternFill>
          <bgColor theme="4" tint="0.79998168889431442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ill>
        <patternFill patternType="solid">
          <fgColor rgb="FFB4C6E7"/>
          <bgColor rgb="FFB4C6E7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D9E2F3"/>
          <bgColor rgb="FFD9E2F3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auto="1"/>
      </font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numFmt numFmtId="2" formatCode="0.00"/>
      <fill>
        <patternFill patternType="solid">
          <fgColor rgb="FF8EAADB"/>
          <bgColor rgb="FF8EAAD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4C6E7"/>
          <bgColor rgb="FFB4C6E7"/>
        </patternFill>
      </fill>
    </dxf>
    <dxf>
      <font>
        <color theme="0"/>
      </font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colors>
    <mruColors>
      <color rgb="FF0033CC"/>
      <color rgb="FF8EAADB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1165027</xdr:colOff>
      <xdr:row>22</xdr:row>
      <xdr:rowOff>0</xdr:rowOff>
    </xdr:from>
    <xdr:ext cx="65" cy="172227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6A7365-8F65-4AAF-A7BB-11440CF06A00}"/>
            </a:ext>
          </a:extLst>
        </xdr:cNvPr>
        <xdr:cNvSpPr txBox="1"/>
      </xdr:nvSpPr>
      <xdr:spPr>
        <a:xfrm>
          <a:off x="6066433" y="3506807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1165027</xdr:colOff>
      <xdr:row>65</xdr:row>
      <xdr:rowOff>0</xdr:rowOff>
    </xdr:from>
    <xdr:ext cx="65" cy="172227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BDF779C-F1C1-4C7A-9F8D-74AE076EED04}"/>
            </a:ext>
          </a:extLst>
        </xdr:cNvPr>
        <xdr:cNvSpPr txBox="1"/>
      </xdr:nvSpPr>
      <xdr:spPr>
        <a:xfrm>
          <a:off x="3633907" y="4381376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11</xdr:col>
      <xdr:colOff>62705</xdr:colOff>
      <xdr:row>30</xdr:row>
      <xdr:rowOff>146050</xdr:rowOff>
    </xdr:from>
    <xdr:ext cx="2651919" cy="210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BC972190-9AC5-407C-9C58-FED0B25D3847}"/>
                </a:ext>
              </a:extLst>
            </xdr:cNvPr>
            <xdr:cNvSpPr txBox="1"/>
          </xdr:nvSpPr>
          <xdr:spPr>
            <a:xfrm>
              <a:off x="7476965" y="23638510"/>
              <a:ext cx="2651919" cy="210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pt-BR" sz="1400" b="1" i="1">
                      <a:latin typeface="Cambria Math" panose="02040503050406030204" pitchFamily="18" charset="0"/>
                      <a:sym typeface="Symbol" panose="05050102010706020507" pitchFamily="18" charset="2"/>
                    </a:rPr>
                    <m:t></m:t>
                  </m:r>
                  <m:r>
                    <a:rPr lang="pt-BR" sz="1400" b="1" i="0">
                      <a:latin typeface="Cambria Math" panose="02040503050406030204" pitchFamily="18" charset="0"/>
                      <a:sym typeface="Symbol" panose="05050102010706020507" pitchFamily="18" charset="2"/>
                    </a:rPr>
                    <m:t>𝐕</m:t>
                  </m:r>
                  <m:r>
                    <a:rPr lang="pt-BR" sz="1400" b="1" i="0">
                      <a:latin typeface="Cambria Math" panose="02040503050406030204" pitchFamily="18" charset="0"/>
                      <a:sym typeface="Symbol" panose="05050102010706020507" pitchFamily="18" charset="2"/>
                    </a:rPr>
                    <m:t>=</m:t>
                  </m:r>
                  <m:r>
                    <a:rPr lang="pt-BR" sz="1400" b="1" i="0">
                      <a:latin typeface="Cambria Math" panose="02040503050406030204" pitchFamily="18" charset="0"/>
                      <a:sym typeface="Symbol" panose="05050102010706020507" pitchFamily="18" charset="2"/>
                    </a:rPr>
                    <m:t>𝐝</m:t>
                  </m:r>
                  <m:r>
                    <a:rPr lang="pt-BR" sz="1400" b="1" i="0">
                      <a:latin typeface="Cambria Math" panose="02040503050406030204" pitchFamily="18" charset="0"/>
                      <a:sym typeface="Symbol" panose="05050102010706020507" pitchFamily="18" charset="2"/>
                    </a:rPr>
                    <m:t>(</m:t>
                  </m:r>
                  <m:r>
                    <a:rPr lang="pt-BR" sz="1400" b="1" i="0">
                      <a:latin typeface="Cambria Math" panose="02040503050406030204" pitchFamily="18" charset="0"/>
                      <a:sym typeface="Symbol" panose="05050102010706020507" pitchFamily="18" charset="2"/>
                    </a:rPr>
                    <m:t>𝐤𝐦</m:t>
                  </m:r>
                  <m:r>
                    <a:rPr lang="pt-BR" sz="1400" b="1" i="0">
                      <a:latin typeface="Cambria Math" panose="02040503050406030204" pitchFamily="18" charset="0"/>
                      <a:sym typeface="Symbol" panose="05050102010706020507" pitchFamily="18" charset="2"/>
                    </a:rPr>
                    <m:t>)</m:t>
                  </m:r>
                </m:oMath>
              </a14:m>
              <a:r>
                <a:rPr lang="pt-BR" sz="1400" b="1">
                  <a:latin typeface="Arial" panose="020B0604020202020204" pitchFamily="34" charset="0"/>
                  <a:cs typeface="Arial" panose="020B0604020202020204" pitchFamily="34" charset="0"/>
                </a:rPr>
                <a:t>*In(A)*Vu(VA/km)</a:t>
              </a:r>
            </a:p>
          </xdr:txBody>
        </xdr:sp>
      </mc:Choice>
      <mc:Fallback xmlns=""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BC972190-9AC5-407C-9C58-FED0B25D3847}"/>
                </a:ext>
              </a:extLst>
            </xdr:cNvPr>
            <xdr:cNvSpPr txBox="1"/>
          </xdr:nvSpPr>
          <xdr:spPr>
            <a:xfrm>
              <a:off x="7476965" y="23638510"/>
              <a:ext cx="2651919" cy="210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400" b="1" i="0">
                  <a:latin typeface="Cambria Math" panose="02040503050406030204" pitchFamily="18" charset="0"/>
                  <a:sym typeface="Symbol" panose="05050102010706020507" pitchFamily="18" charset="2"/>
                </a:rPr>
                <a:t>𝐕=𝐝(𝐤𝐦)</a:t>
              </a:r>
              <a:r>
                <a:rPr lang="pt-BR" sz="1400" b="1">
                  <a:latin typeface="Arial" panose="020B0604020202020204" pitchFamily="34" charset="0"/>
                  <a:cs typeface="Arial" panose="020B0604020202020204" pitchFamily="34" charset="0"/>
                </a:rPr>
                <a:t>*In(A)*Vu(VA/km)</a:t>
              </a:r>
            </a:p>
          </xdr:txBody>
        </xdr:sp>
      </mc:Fallback>
    </mc:AlternateContent>
    <xdr:clientData/>
  </xdr:oneCellAnchor>
  <xdr:twoCellAnchor editAs="oneCell">
    <xdr:from>
      <xdr:col>0</xdr:col>
      <xdr:colOff>838200</xdr:colOff>
      <xdr:row>93</xdr:row>
      <xdr:rowOff>28575</xdr:rowOff>
    </xdr:from>
    <xdr:to>
      <xdr:col>7</xdr:col>
      <xdr:colOff>333985</xdr:colOff>
      <xdr:row>108</xdr:row>
      <xdr:rowOff>86152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1C4D56-0897-4F49-8C82-60392D95F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20240625"/>
          <a:ext cx="4372585" cy="30579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11</xdr:col>
      <xdr:colOff>39055</xdr:colOff>
      <xdr:row>90</xdr:row>
      <xdr:rowOff>38684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BF841ED-763F-4335-9091-61B7FA4A2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11525"/>
          <a:ext cx="6839905" cy="4182059"/>
        </a:xfrm>
        <a:prstGeom prst="rect">
          <a:avLst/>
        </a:prstGeom>
      </xdr:spPr>
    </xdr:pic>
    <xdr:clientData/>
  </xdr:twoCellAnchor>
  <xdr:twoCellAnchor>
    <xdr:from>
      <xdr:col>12</xdr:col>
      <xdr:colOff>152399</xdr:colOff>
      <xdr:row>65</xdr:row>
      <xdr:rowOff>66675</xdr:rowOff>
    </xdr:from>
    <xdr:to>
      <xdr:col>20</xdr:col>
      <xdr:colOff>200024</xdr:colOff>
      <xdr:row>70</xdr:row>
      <xdr:rowOff>180975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D1A4458E-7508-410D-AABF-FF86DB819ABC}"/>
            </a:ext>
          </a:extLst>
        </xdr:cNvPr>
        <xdr:cNvSpPr txBox="1"/>
      </xdr:nvSpPr>
      <xdr:spPr>
        <a:xfrm>
          <a:off x="7610474" y="14678025"/>
          <a:ext cx="5534025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Observação: Use a tabela abaixo caso a luminária escolhida não seja encontrada na internet.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Tabela de fatores de utilização: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 fatores de utilização da luminária devem ser de, no mínimo, os valores indicados na tabela abaixo para cada caso de fator de área do local e índice de reflexão das superfícies.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1165027</xdr:colOff>
      <xdr:row>37</xdr:row>
      <xdr:rowOff>0</xdr:rowOff>
    </xdr:from>
    <xdr:ext cx="65" cy="172227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EC505904-018C-4F4D-AAF0-8B45462E51A1}"/>
            </a:ext>
          </a:extLst>
        </xdr:cNvPr>
        <xdr:cNvSpPr txBox="1"/>
      </xdr:nvSpPr>
      <xdr:spPr>
        <a:xfrm>
          <a:off x="4685467" y="2836802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87313</xdr:colOff>
      <xdr:row>26</xdr:row>
      <xdr:rowOff>206375</xdr:rowOff>
    </xdr:from>
    <xdr:ext cx="3325812" cy="4502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ixaDeTexto 7">
              <a:extLst>
                <a:ext uri="{FF2B5EF4-FFF2-40B4-BE49-F238E27FC236}">
                  <a16:creationId xmlns:a16="http://schemas.microsoft.com/office/drawing/2014/main" id="{BF1F8E66-731A-4B82-8998-C76F54801E80}"/>
                </a:ext>
              </a:extLst>
            </xdr:cNvPr>
            <xdr:cNvSpPr txBox="1"/>
          </xdr:nvSpPr>
          <xdr:spPr>
            <a:xfrm>
              <a:off x="8187373" y="21001355"/>
              <a:ext cx="3325812" cy="450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S_</a:t>
              </a:r>
              <a:r>
                <a:rPr lang="pt-BR" sz="11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CONDUTOR</a:t>
              </a:r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=N</a:t>
              </a:r>
              <a:r>
                <a:rPr lang="pt-BR" sz="12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m</a:t>
              </a:r>
              <a:r>
                <a:rPr lang="pt-BR" sz="1800">
                  <a:solidFill>
                    <a:srgbClr val="0070C0"/>
                  </a:solidFill>
                </a:rPr>
                <a:t>*</a:t>
              </a:r>
              <a14:m>
                <m:oMath xmlns:m="http://schemas.openxmlformats.org/officeDocument/2006/math">
                  <m:f>
                    <m:fPr>
                      <m:ctrlPr>
                        <a:rPr lang="pt-BR" sz="180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200∗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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(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𝐿𝑐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𝐼𝑐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)</m:t>
                      </m:r>
                    </m:num>
                    <m:den>
                      <m:r>
                        <a:rPr lang="pt-BR" sz="180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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𝑉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%∗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𝑉𝐹𝑁</m:t>
                      </m:r>
                    </m:den>
                  </m:f>
                </m:oMath>
              </a14:m>
              <a:endParaRPr lang="pt-BR" sz="1800">
                <a:solidFill>
                  <a:srgbClr val="0070C0"/>
                </a:solidFill>
              </a:endParaRPr>
            </a:p>
          </xdr:txBody>
        </xdr:sp>
      </mc:Choice>
      <mc:Fallback xmlns="">
        <xdr:sp macro="" textlink="">
          <xdr:nvSpPr>
            <xdr:cNvPr id="8" name="CaixaDeTexto 7">
              <a:extLst>
                <a:ext uri="{FF2B5EF4-FFF2-40B4-BE49-F238E27FC236}">
                  <a16:creationId xmlns:a16="http://schemas.microsoft.com/office/drawing/2014/main" id="{BF1F8E66-731A-4B82-8998-C76F54801E80}"/>
                </a:ext>
              </a:extLst>
            </xdr:cNvPr>
            <xdr:cNvSpPr txBox="1"/>
          </xdr:nvSpPr>
          <xdr:spPr>
            <a:xfrm>
              <a:off x="8187373" y="21001355"/>
              <a:ext cx="3325812" cy="450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S_</a:t>
              </a:r>
              <a:r>
                <a:rPr lang="pt-BR" sz="11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CONDUTOR</a:t>
              </a:r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=N</a:t>
              </a:r>
              <a:r>
                <a:rPr lang="pt-BR" sz="12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m</a:t>
              </a:r>
              <a:r>
                <a:rPr lang="pt-BR" sz="1800">
                  <a:solidFill>
                    <a:srgbClr val="0070C0"/>
                  </a:solidFill>
                </a:rPr>
                <a:t>*</a:t>
              </a:r>
              <a:r>
                <a:rPr lang="pt-BR" sz="1800" i="0">
                  <a:solidFill>
                    <a:srgbClr val="0070C0"/>
                  </a:solidFill>
                  <a:latin typeface="Cambria Math" panose="02040503050406030204" pitchFamily="18" charset="0"/>
                </a:rPr>
                <a:t>(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</a:rPr>
                <a:t>200∗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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</a:rPr>
                <a:t>∗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(𝐿𝑐∗𝐼𝑐))/(</a:t>
              </a:r>
              <a:r>
                <a:rPr lang="pt-BR" sz="180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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𝑉%∗𝑉𝐹𝑁)</a:t>
              </a:r>
              <a:endParaRPr lang="pt-BR" sz="1800">
                <a:solidFill>
                  <a:srgbClr val="0070C0"/>
                </a:solidFill>
              </a:endParaRPr>
            </a:p>
          </xdr:txBody>
        </xdr:sp>
      </mc:Fallback>
    </mc:AlternateContent>
    <xdr:clientData/>
  </xdr:oneCellAnchor>
  <xdr:oneCellAnchor>
    <xdr:from>
      <xdr:col>17</xdr:col>
      <xdr:colOff>16171</xdr:colOff>
      <xdr:row>26</xdr:row>
      <xdr:rowOff>141029</xdr:rowOff>
    </xdr:from>
    <xdr:ext cx="3325812" cy="4502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aixaDeTexto 8">
              <a:extLst>
                <a:ext uri="{FF2B5EF4-FFF2-40B4-BE49-F238E27FC236}">
                  <a16:creationId xmlns:a16="http://schemas.microsoft.com/office/drawing/2014/main" id="{9F2F6180-EFC6-45B6-8A6B-61C99A4E04E2}"/>
                </a:ext>
              </a:extLst>
            </xdr:cNvPr>
            <xdr:cNvSpPr txBox="1"/>
          </xdr:nvSpPr>
          <xdr:spPr>
            <a:xfrm>
              <a:off x="13705590" y="6919285"/>
              <a:ext cx="3325812" cy="450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S_</a:t>
              </a:r>
              <a:r>
                <a:rPr lang="pt-BR" sz="11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CONDUTOR</a:t>
              </a:r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=N</a:t>
              </a:r>
              <a:r>
                <a:rPr lang="pt-BR" sz="12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m</a:t>
              </a:r>
              <a:r>
                <a:rPr lang="pt-BR" sz="1800">
                  <a:solidFill>
                    <a:srgbClr val="0070C0"/>
                  </a:solidFill>
                </a:rPr>
                <a:t>*</a:t>
              </a:r>
              <a14:m>
                <m:oMath xmlns:m="http://schemas.openxmlformats.org/officeDocument/2006/math">
                  <m:f>
                    <m:fPr>
                      <m:ctrlPr>
                        <a:rPr lang="pt-BR" sz="180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173,2∗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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(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𝐿𝑐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𝐼𝑐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)</m:t>
                      </m:r>
                    </m:num>
                    <m:den>
                      <m:r>
                        <a:rPr lang="pt-BR" sz="180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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𝑉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%∗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𝑉𝐹𝐹</m:t>
                      </m:r>
                    </m:den>
                  </m:f>
                </m:oMath>
              </a14:m>
              <a:endParaRPr lang="pt-BR" sz="1800">
                <a:solidFill>
                  <a:srgbClr val="0070C0"/>
                </a:solidFill>
              </a:endParaRPr>
            </a:p>
          </xdr:txBody>
        </xdr:sp>
      </mc:Choice>
      <mc:Fallback xmlns="">
        <xdr:sp macro="" textlink="">
          <xdr:nvSpPr>
            <xdr:cNvPr id="9" name="CaixaDeTexto 8">
              <a:extLst>
                <a:ext uri="{FF2B5EF4-FFF2-40B4-BE49-F238E27FC236}">
                  <a16:creationId xmlns:a16="http://schemas.microsoft.com/office/drawing/2014/main" id="{9F2F6180-EFC6-45B6-8A6B-61C99A4E04E2}"/>
                </a:ext>
              </a:extLst>
            </xdr:cNvPr>
            <xdr:cNvSpPr txBox="1"/>
          </xdr:nvSpPr>
          <xdr:spPr>
            <a:xfrm>
              <a:off x="13705590" y="6919285"/>
              <a:ext cx="3325812" cy="450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S_</a:t>
              </a:r>
              <a:r>
                <a:rPr lang="pt-BR" sz="11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CONDUTOR</a:t>
              </a:r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=N</a:t>
              </a:r>
              <a:r>
                <a:rPr lang="pt-BR" sz="12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m</a:t>
              </a:r>
              <a:r>
                <a:rPr lang="pt-BR" sz="1800">
                  <a:solidFill>
                    <a:srgbClr val="0070C0"/>
                  </a:solidFill>
                </a:rPr>
                <a:t>*</a:t>
              </a:r>
              <a:r>
                <a:rPr lang="pt-BR" sz="1800" i="0">
                  <a:solidFill>
                    <a:srgbClr val="0070C0"/>
                  </a:solidFill>
                  <a:latin typeface="Cambria Math" panose="02040503050406030204" pitchFamily="18" charset="0"/>
                </a:rPr>
                <a:t>(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</a:rPr>
                <a:t>173,2∗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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</a:rPr>
                <a:t>∗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(𝐿𝑐∗𝐼𝑐))/(</a:t>
              </a:r>
              <a:r>
                <a:rPr lang="pt-BR" sz="180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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𝑉%∗𝑉𝐹𝐹)</a:t>
              </a:r>
              <a:endParaRPr lang="pt-BR" sz="1800">
                <a:solidFill>
                  <a:srgbClr val="0070C0"/>
                </a:solidFill>
              </a:endParaRPr>
            </a:p>
          </xdr:txBody>
        </xdr:sp>
      </mc:Fallback>
    </mc:AlternateContent>
    <xdr:clientData/>
  </xdr:oneCellAnchor>
  <xdr:oneCellAnchor>
    <xdr:from>
      <xdr:col>2</xdr:col>
      <xdr:colOff>760467</xdr:colOff>
      <xdr:row>24</xdr:row>
      <xdr:rowOff>88605</xdr:rowOff>
    </xdr:from>
    <xdr:ext cx="2651919" cy="210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F6824B8E-2C51-4FE6-A6B1-C75D0C68A032}"/>
                </a:ext>
              </a:extLst>
            </xdr:cNvPr>
            <xdr:cNvSpPr txBox="1"/>
          </xdr:nvSpPr>
          <xdr:spPr>
            <a:xfrm>
              <a:off x="3318926" y="6180175"/>
              <a:ext cx="2651919" cy="210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pt-BR" sz="1400" b="1" i="1">
                      <a:latin typeface="Cambria Math" panose="02040503050406030204" pitchFamily="18" charset="0"/>
                      <a:sym typeface="Symbol" panose="05050102010706020507" pitchFamily="18" charset="2"/>
                    </a:rPr>
                    <m:t></m:t>
                  </m:r>
                  <m:r>
                    <a:rPr lang="pt-BR" sz="1400" b="1" i="0">
                      <a:latin typeface="Cambria Math" panose="02040503050406030204" pitchFamily="18" charset="0"/>
                      <a:sym typeface="Symbol" panose="05050102010706020507" pitchFamily="18" charset="2"/>
                    </a:rPr>
                    <m:t>𝐕</m:t>
                  </m:r>
                  <m:r>
                    <a:rPr lang="pt-BR" sz="1400" b="1" i="0">
                      <a:latin typeface="Cambria Math" panose="02040503050406030204" pitchFamily="18" charset="0"/>
                      <a:sym typeface="Symbol" panose="05050102010706020507" pitchFamily="18" charset="2"/>
                    </a:rPr>
                    <m:t>=</m:t>
                  </m:r>
                  <m:r>
                    <a:rPr lang="pt-BR" sz="1400" b="1" i="0">
                      <a:latin typeface="Cambria Math" panose="02040503050406030204" pitchFamily="18" charset="0"/>
                      <a:sym typeface="Symbol" panose="05050102010706020507" pitchFamily="18" charset="2"/>
                    </a:rPr>
                    <m:t>𝐝</m:t>
                  </m:r>
                  <m:r>
                    <a:rPr lang="pt-BR" sz="1400" b="1" i="0">
                      <a:latin typeface="Cambria Math" panose="02040503050406030204" pitchFamily="18" charset="0"/>
                      <a:sym typeface="Symbol" panose="05050102010706020507" pitchFamily="18" charset="2"/>
                    </a:rPr>
                    <m:t>(</m:t>
                  </m:r>
                  <m:r>
                    <a:rPr lang="pt-BR" sz="1400" b="1" i="0">
                      <a:latin typeface="Cambria Math" panose="02040503050406030204" pitchFamily="18" charset="0"/>
                      <a:sym typeface="Symbol" panose="05050102010706020507" pitchFamily="18" charset="2"/>
                    </a:rPr>
                    <m:t>𝐤𝐦</m:t>
                  </m:r>
                  <m:r>
                    <a:rPr lang="pt-BR" sz="1400" b="1" i="0">
                      <a:latin typeface="Cambria Math" panose="02040503050406030204" pitchFamily="18" charset="0"/>
                      <a:sym typeface="Symbol" panose="05050102010706020507" pitchFamily="18" charset="2"/>
                    </a:rPr>
                    <m:t>)</m:t>
                  </m:r>
                </m:oMath>
              </a14:m>
              <a:r>
                <a:rPr lang="pt-BR" sz="1400" b="1">
                  <a:latin typeface="Arial" panose="020B0604020202020204" pitchFamily="34" charset="0"/>
                  <a:cs typeface="Arial" panose="020B0604020202020204" pitchFamily="34" charset="0"/>
                </a:rPr>
                <a:t>*In(A)*Vu(VA/km)</a:t>
              </a:r>
            </a:p>
          </xdr:txBody>
        </xdr:sp>
      </mc:Choice>
      <mc:Fallback xmlns=""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F6824B8E-2C51-4FE6-A6B1-C75D0C68A032}"/>
                </a:ext>
              </a:extLst>
            </xdr:cNvPr>
            <xdr:cNvSpPr txBox="1"/>
          </xdr:nvSpPr>
          <xdr:spPr>
            <a:xfrm>
              <a:off x="3318926" y="6180175"/>
              <a:ext cx="2651919" cy="210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400" b="1" i="0">
                  <a:latin typeface="Cambria Math" panose="02040503050406030204" pitchFamily="18" charset="0"/>
                  <a:sym typeface="Symbol" panose="05050102010706020507" pitchFamily="18" charset="2"/>
                </a:rPr>
                <a:t>𝐕=𝐝(𝐤𝐦)</a:t>
              </a:r>
              <a:r>
                <a:rPr lang="pt-BR" sz="1400" b="1">
                  <a:latin typeface="Arial" panose="020B0604020202020204" pitchFamily="34" charset="0"/>
                  <a:cs typeface="Arial" panose="020B0604020202020204" pitchFamily="34" charset="0"/>
                </a:rPr>
                <a:t>*In(A)*Vu(VA/km)</a:t>
              </a:r>
            </a:p>
          </xdr:txBody>
        </xdr:sp>
      </mc:Fallback>
    </mc:AlternateContent>
    <xdr:clientData/>
  </xdr:oneCellAnchor>
  <xdr:oneCellAnchor>
    <xdr:from>
      <xdr:col>11</xdr:col>
      <xdr:colOff>192682</xdr:colOff>
      <xdr:row>2</xdr:row>
      <xdr:rowOff>242293</xdr:rowOff>
    </xdr:from>
    <xdr:ext cx="196016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C44CA0BA-FA3E-499F-BC77-4E33A63931F0}"/>
                </a:ext>
              </a:extLst>
            </xdr:cNvPr>
            <xdr:cNvSpPr txBox="1"/>
          </xdr:nvSpPr>
          <xdr:spPr>
            <a:xfrm>
              <a:off x="9677995" y="639168"/>
              <a:ext cx="196016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pt-BR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√</m:t>
                  </m:r>
                </m:oMath>
              </a14:m>
              <a:r>
                <a:rPr lang="pt-BR" sz="1100"/>
                <a:t>3 </a:t>
              </a:r>
            </a:p>
          </xdr:txBody>
        </xdr:sp>
      </mc:Choice>
      <mc:Fallback xmlns="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C44CA0BA-FA3E-499F-BC77-4E33A63931F0}"/>
                </a:ext>
              </a:extLst>
            </xdr:cNvPr>
            <xdr:cNvSpPr txBox="1"/>
          </xdr:nvSpPr>
          <xdr:spPr>
            <a:xfrm>
              <a:off x="9677995" y="639168"/>
              <a:ext cx="196016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pt-BR" sz="1100"/>
                <a:t>3 </a:t>
              </a: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65983</xdr:colOff>
      <xdr:row>3</xdr:row>
      <xdr:rowOff>61515</xdr:rowOff>
    </xdr:from>
    <xdr:ext cx="2233907" cy="5936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F36E2B11-0B9A-4FD1-BD48-6E0DDDE963D1}"/>
                </a:ext>
              </a:extLst>
            </xdr:cNvPr>
            <xdr:cNvSpPr txBox="1"/>
          </xdr:nvSpPr>
          <xdr:spPr>
            <a:xfrm>
              <a:off x="8228908" y="10662840"/>
              <a:ext cx="2233907" cy="5936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600" b="1">
                  <a:solidFill>
                    <a:schemeClr val="accent1"/>
                  </a:solidFill>
                </a:rPr>
                <a:t>Sc</a:t>
              </a:r>
              <a14:m>
                <m:oMath xmlns:m="http://schemas.openxmlformats.org/officeDocument/2006/math">
                  <m:r>
                    <a:rPr lang="pt-BR" sz="1600" i="1">
                      <a:solidFill>
                        <a:schemeClr val="accent1"/>
                      </a:solidFill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pt-BR" sz="1600" i="1">
                          <a:solidFill>
                            <a:schemeClr val="accent1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ad>
                        <m:radPr>
                          <m:degHide m:val="on"/>
                          <m:ctrlPr>
                            <a:rPr lang="pt-BR" sz="1600" i="1">
                              <a:solidFill>
                                <a:schemeClr val="accent1"/>
                              </a:solidFill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pt-BR" sz="1600" b="0" i="1">
                              <a:solidFill>
                                <a:schemeClr val="accent1"/>
                              </a:solidFill>
                              <a:latin typeface="Cambria Math" panose="02040503050406030204" pitchFamily="18" charset="0"/>
                            </a:rPr>
                            <m:t>𝑇𝑒</m:t>
                          </m:r>
                        </m:e>
                      </m:rad>
                      <m:r>
                        <a:rPr lang="pt-BR" sz="1600" b="0" i="1">
                          <a:solidFill>
                            <a:schemeClr val="accent1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pt-BR" sz="1600" b="0" i="1">
                          <a:solidFill>
                            <a:schemeClr val="accent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r>
                        <a:rPr lang="pt-BR" sz="1600" b="0" i="1">
                          <a:solidFill>
                            <a:schemeClr val="accent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𝐼𝑐𝑠</m:t>
                      </m:r>
                    </m:num>
                    <m:den>
                      <m:r>
                        <a:rPr lang="pt-BR" sz="1600" b="0" i="1">
                          <a:solidFill>
                            <a:schemeClr val="accent1"/>
                          </a:solidFill>
                          <a:latin typeface="Cambria Math" panose="02040503050406030204" pitchFamily="18" charset="0"/>
                        </a:rPr>
                        <m:t>0,34</m:t>
                      </m:r>
                      <m:rad>
                        <m:radPr>
                          <m:degHide m:val="on"/>
                          <m:ctrlPr>
                            <a:rPr lang="pt-BR" sz="1600" i="1">
                              <a:solidFill>
                                <a:schemeClr val="accent1"/>
                              </a:solidFill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pt-BR" sz="1600" b="0" i="1">
                              <a:solidFill>
                                <a:schemeClr val="accent1"/>
                              </a:solidFill>
                              <a:latin typeface="Cambria Math" panose="02040503050406030204" pitchFamily="18" charset="0"/>
                            </a:rPr>
                            <m:t>𝑙𝑜𝑔</m:t>
                          </m:r>
                          <m:d>
                            <m:dPr>
                              <m:ctrlPr>
                                <a:rPr lang="pt-BR" sz="1600" b="0" i="1">
                                  <a:solidFill>
                                    <a:schemeClr val="accent1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f>
                                <m:fPr>
                                  <m:ctrlPr>
                                    <a:rPr lang="pt-BR" sz="1600" b="0" i="1">
                                      <a:solidFill>
                                        <a:schemeClr val="accent1"/>
                                      </a:solidFill>
                                      <a:latin typeface="Cambria Math" panose="02040503050406030204" pitchFamily="18" charset="0"/>
                                    </a:rPr>
                                  </m:ctrlPr>
                                </m:fPr>
                                <m:num>
                                  <m:r>
                                    <a:rPr lang="pt-BR" sz="1600" b="0" i="1">
                                      <a:solidFill>
                                        <a:schemeClr val="accent1"/>
                                      </a:solidFill>
                                      <a:latin typeface="Cambria Math" panose="02040503050406030204" pitchFamily="18" charset="0"/>
                                    </a:rPr>
                                    <m:t>234+</m:t>
                                  </m:r>
                                  <m:r>
                                    <a:rPr lang="pt-BR" sz="1600" b="0" i="1">
                                      <a:solidFill>
                                        <a:schemeClr val="accent1"/>
                                      </a:solidFill>
                                      <a:latin typeface="Cambria Math" panose="02040503050406030204" pitchFamily="18" charset="0"/>
                                    </a:rPr>
                                    <m:t>𝑇𝑓</m:t>
                                  </m:r>
                                </m:num>
                                <m:den>
                                  <m:r>
                                    <a:rPr lang="pt-BR" sz="1600" b="0" i="1">
                                      <a:solidFill>
                                        <a:schemeClr val="accent1"/>
                                      </a:solidFill>
                                      <a:latin typeface="Cambria Math" panose="02040503050406030204" pitchFamily="18" charset="0"/>
                                    </a:rPr>
                                    <m:t>234+</m:t>
                                  </m:r>
                                  <m:r>
                                    <a:rPr lang="pt-BR" sz="1600" b="0" i="1">
                                      <a:solidFill>
                                        <a:schemeClr val="accent1"/>
                                      </a:solidFill>
                                      <a:latin typeface="Cambria Math" panose="02040503050406030204" pitchFamily="18" charset="0"/>
                                    </a:rPr>
                                    <m:t>𝑇𝑖</m:t>
                                  </m:r>
                                </m:den>
                              </m:f>
                            </m:e>
                          </m:d>
                        </m:e>
                      </m:rad>
                    </m:den>
                  </m:f>
                </m:oMath>
              </a14:m>
              <a:r>
                <a:rPr lang="pt-BR" sz="1600"/>
                <a:t>  </a:t>
              </a:r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F36E2B11-0B9A-4FD1-BD48-6E0DDDE963D1}"/>
                </a:ext>
              </a:extLst>
            </xdr:cNvPr>
            <xdr:cNvSpPr txBox="1"/>
          </xdr:nvSpPr>
          <xdr:spPr>
            <a:xfrm>
              <a:off x="8228908" y="10662840"/>
              <a:ext cx="2233907" cy="5936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600" b="1">
                  <a:solidFill>
                    <a:schemeClr val="accent1"/>
                  </a:solidFill>
                </a:rPr>
                <a:t>Sc</a:t>
              </a:r>
              <a:r>
                <a:rPr lang="pt-BR" sz="160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=(√</a:t>
              </a:r>
              <a:r>
                <a:rPr lang="pt-BR" sz="16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𝑇𝑒  </a:t>
              </a:r>
              <a:r>
                <a:rPr lang="pt-BR" sz="1600" b="0" i="0">
                  <a:solidFill>
                    <a:schemeClr val="accent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×𝐼𝑐𝑠)/(</a:t>
              </a:r>
              <a:r>
                <a:rPr lang="pt-BR" sz="16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0,34√(𝑙𝑜𝑔((234+𝑇𝑓)/(234+𝑇𝑖)) ))</a:t>
              </a:r>
              <a:r>
                <a:rPr lang="pt-BR" sz="1600"/>
                <a:t>  </a:t>
              </a:r>
            </a:p>
          </xdr:txBody>
        </xdr:sp>
      </mc:Fallback>
    </mc:AlternateContent>
    <xdr:clientData/>
  </xdr:oneCellAnchor>
  <xdr:oneCellAnchor>
    <xdr:from>
      <xdr:col>4</xdr:col>
      <xdr:colOff>1165027</xdr:colOff>
      <xdr:row>16</xdr:row>
      <xdr:rowOff>440729</xdr:rowOff>
    </xdr:from>
    <xdr:ext cx="65" cy="172227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1DF82151-1B3D-40F8-8C4E-F9E49022B573}"/>
            </a:ext>
          </a:extLst>
        </xdr:cNvPr>
        <xdr:cNvSpPr txBox="1"/>
      </xdr:nvSpPr>
      <xdr:spPr>
        <a:xfrm>
          <a:off x="4946452" y="1386145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1354097</xdr:colOff>
      <xdr:row>23</xdr:row>
      <xdr:rowOff>183081</xdr:rowOff>
    </xdr:from>
    <xdr:ext cx="2531206" cy="5249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A57154BE-6A5E-4742-BBC5-A5C6E65D1C87}"/>
                </a:ext>
              </a:extLst>
            </xdr:cNvPr>
            <xdr:cNvSpPr txBox="1"/>
          </xdr:nvSpPr>
          <xdr:spPr>
            <a:xfrm>
              <a:off x="1354097" y="5322151"/>
              <a:ext cx="2531206" cy="5249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b="1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1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𝐈</m:t>
                        </m:r>
                      </m:e>
                      <m:sub>
                        <m:sSub>
                          <m:sSubPr>
                            <m:ctrlPr>
                              <a:rPr lang="pt-BR" sz="1100" b="1" i="1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BR" sz="1100" b="1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𝐅𝐀𝐒𝐄</m:t>
                            </m:r>
                          </m:e>
                          <m:sub>
                            <m:r>
                              <a:rPr lang="pt-BR" sz="1100" b="1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𝐂𝐎𝐑𝐑𝐈𝐆𝐈𝐃𝐎</m:t>
                            </m:r>
                          </m:sub>
                        </m:sSub>
                      </m:sub>
                    </m:sSub>
                    <m:r>
                      <a:rPr lang="pt-BR" sz="1100" b="0" i="0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I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_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CARGA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FATOR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_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DE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_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CORRE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ÇÃ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O</m:t>
                        </m:r>
                      </m:den>
                    </m:f>
                  </m:oMath>
                </m:oMathPara>
              </a14:m>
              <a:endParaRPr lang="pt-BR" sz="1100" i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100" i="0"/>
            </a:p>
          </xdr:txBody>
        </xdr:sp>
      </mc:Choice>
      <mc:Fallback xmlns="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A57154BE-6A5E-4742-BBC5-A5C6E65D1C87}"/>
                </a:ext>
              </a:extLst>
            </xdr:cNvPr>
            <xdr:cNvSpPr txBox="1"/>
          </xdr:nvSpPr>
          <xdr:spPr>
            <a:xfrm>
              <a:off x="1354097" y="5322151"/>
              <a:ext cx="2531206" cy="5249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1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𝐈_(〖𝐅𝐀𝐒𝐄〗_𝐂𝐎𝐑𝐑𝐈𝐆𝐈𝐃𝐎 )</a:t>
              </a:r>
              <a:r>
                <a:rPr lang="pt-BR" sz="11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=(I_CARGA)/(FATOR_DE_CORREÇÃO)</a:t>
              </a:r>
              <a:endParaRPr lang="pt-BR" sz="1100" i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100" i="0"/>
            </a:p>
          </xdr:txBody>
        </xdr:sp>
      </mc:Fallback>
    </mc:AlternateContent>
    <xdr:clientData/>
  </xdr:oneCellAnchor>
  <xdr:oneCellAnchor>
    <xdr:from>
      <xdr:col>0</xdr:col>
      <xdr:colOff>206928</xdr:colOff>
      <xdr:row>27</xdr:row>
      <xdr:rowOff>17857</xdr:rowOff>
    </xdr:from>
    <xdr:ext cx="3870996" cy="5348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964185A7-B371-4BAF-985B-EEE0F31A6C09}"/>
                </a:ext>
              </a:extLst>
            </xdr:cNvPr>
            <xdr:cNvSpPr txBox="1"/>
          </xdr:nvSpPr>
          <xdr:spPr>
            <a:xfrm>
              <a:off x="206928" y="5954369"/>
              <a:ext cx="3870996" cy="5348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b="1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1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𝐈</m:t>
                        </m:r>
                      </m:e>
                      <m:sub>
                        <m:sSub>
                          <m:sSubPr>
                            <m:ctrlPr>
                              <a:rPr lang="pt-BR" sz="1100" b="1" i="1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BR" sz="1100" b="1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𝐍𝐄𝐔𝐓𝐑𝐎</m:t>
                            </m:r>
                          </m:e>
                          <m:sub>
                            <m:r>
                              <a:rPr lang="pt-BR" sz="1100" b="1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𝐂𝐎𝐑𝐑𝐈𝐆𝐈𝐃𝐎</m:t>
                            </m:r>
                          </m:sub>
                        </m:sSub>
                      </m:sub>
                    </m:sSub>
                    <m:r>
                      <a:rPr lang="pt-BR" sz="1100" b="0" i="0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3 </m:t>
                        </m:r>
                        <m:r>
                          <a:rPr lang="pt-BR" sz="11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b>
                          <m:sSubPr>
                            <m:ctrlPr>
                              <a:rPr lang="pt-BR" sz="1100" b="0" i="1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pt-BR" sz="1100" b="0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I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pt-BR" sz="1100" b="0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CARGA</m:t>
                            </m:r>
                          </m:sub>
                        </m:sSub>
                        <m:r>
                          <a:rPr lang="pt-BR" sz="11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b>
                          <m:sSubPr>
                            <m:ctrlPr>
                              <a:rPr lang="pt-BR" sz="1100" b="0" i="1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pt-BR" sz="1100" b="0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Percentual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pt-BR" sz="1100" b="0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harm</m:t>
                            </m:r>
                            <m:r>
                              <a:rPr lang="pt-BR" sz="1100" b="0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ô</m:t>
                            </m:r>
                            <m:r>
                              <m:rPr>
                                <m:sty m:val="p"/>
                              </m:rPr>
                              <a:rPr lang="pt-BR" sz="1100" b="0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nica</m:t>
                            </m:r>
                            <m:r>
                              <a:rPr lang="pt-BR" sz="1100" b="0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_</m:t>
                            </m:r>
                          </m:sub>
                        </m:sSub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3ª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ordem</m:t>
                        </m:r>
                      </m:num>
                      <m:den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100</m:t>
                        </m:r>
                        <m:r>
                          <a:rPr lang="pt-BR" sz="11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FATOR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_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DE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_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CORRE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ÇÃ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O</m:t>
                        </m:r>
                      </m:den>
                    </m:f>
                  </m:oMath>
                </m:oMathPara>
              </a14:m>
              <a:endParaRPr lang="pt-BR" sz="1100" i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100" i="0"/>
            </a:p>
          </xdr:txBody>
        </xdr:sp>
      </mc:Choice>
      <mc:Fallback xmlns="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964185A7-B371-4BAF-985B-EEE0F31A6C09}"/>
                </a:ext>
              </a:extLst>
            </xdr:cNvPr>
            <xdr:cNvSpPr txBox="1"/>
          </xdr:nvSpPr>
          <xdr:spPr>
            <a:xfrm>
              <a:off x="206928" y="5954369"/>
              <a:ext cx="3870996" cy="5348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1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𝐈_(〖𝐍𝐄𝐔𝐓𝐑𝐎〗_𝐂𝐎𝐑𝐑𝐈𝐆𝐈𝐃𝐎 )</a:t>
              </a:r>
              <a:r>
                <a:rPr lang="pt-BR" sz="11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=(3 </a:t>
              </a:r>
              <a:r>
                <a:rPr lang="pt-BR" sz="1100" b="0" i="0">
                  <a:solidFill>
                    <a:schemeClr val="accent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pt-BR" sz="11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 I_CARGA</a:t>
              </a:r>
              <a:r>
                <a:rPr lang="pt-BR" sz="1100" b="0" i="0">
                  <a:solidFill>
                    <a:schemeClr val="accent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pt-BR" sz="11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 Percentual_(harmônica_) 3ªordem)/(100</a:t>
              </a:r>
              <a:r>
                <a:rPr lang="pt-BR" sz="1100" b="0" i="0">
                  <a:solidFill>
                    <a:schemeClr val="accent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pt-BR" sz="11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FATOR_DE_CORREÇÃO)</a:t>
              </a:r>
              <a:endParaRPr lang="pt-BR" sz="1100" i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100" i="0"/>
            </a:p>
          </xdr:txBody>
        </xdr:sp>
      </mc:Fallback>
    </mc:AlternateContent>
    <xdr:clientData/>
  </xdr:oneCellAnchor>
  <xdr:oneCellAnchor>
    <xdr:from>
      <xdr:col>11</xdr:col>
      <xdr:colOff>192682</xdr:colOff>
      <xdr:row>0</xdr:row>
      <xdr:rowOff>0</xdr:rowOff>
    </xdr:from>
    <xdr:ext cx="196016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CaixaDeTexto 21">
              <a:extLst>
                <a:ext uri="{FF2B5EF4-FFF2-40B4-BE49-F238E27FC236}">
                  <a16:creationId xmlns:a16="http://schemas.microsoft.com/office/drawing/2014/main" id="{EF723CB9-CAA4-4BC2-AA03-20BF4FB59C41}"/>
                </a:ext>
              </a:extLst>
            </xdr:cNvPr>
            <xdr:cNvSpPr txBox="1"/>
          </xdr:nvSpPr>
          <xdr:spPr>
            <a:xfrm>
              <a:off x="9822457" y="642343"/>
              <a:ext cx="196016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pt-BR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√</m:t>
                  </m:r>
                </m:oMath>
              </a14:m>
              <a:r>
                <a:rPr lang="pt-BR" sz="1100"/>
                <a:t>3 </a:t>
              </a:r>
            </a:p>
          </xdr:txBody>
        </xdr:sp>
      </mc:Choice>
      <mc:Fallback xmlns="">
        <xdr:sp macro="" textlink="">
          <xdr:nvSpPr>
            <xdr:cNvPr id="22" name="CaixaDeTexto 21">
              <a:extLst>
                <a:ext uri="{FF2B5EF4-FFF2-40B4-BE49-F238E27FC236}">
                  <a16:creationId xmlns:a16="http://schemas.microsoft.com/office/drawing/2014/main" id="{EF723CB9-CAA4-4BC2-AA03-20BF4FB59C41}"/>
                </a:ext>
              </a:extLst>
            </xdr:cNvPr>
            <xdr:cNvSpPr txBox="1"/>
          </xdr:nvSpPr>
          <xdr:spPr>
            <a:xfrm>
              <a:off x="9822457" y="642343"/>
              <a:ext cx="196016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pt-BR" sz="1100"/>
                <a:t>3 </a:t>
              </a: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1165027</xdr:colOff>
      <xdr:row>0</xdr:row>
      <xdr:rowOff>0</xdr:rowOff>
    </xdr:from>
    <xdr:ext cx="65" cy="172227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A7BCB30-13EF-4791-833E-B4E33B395628}"/>
            </a:ext>
          </a:extLst>
        </xdr:cNvPr>
        <xdr:cNvSpPr txBox="1"/>
      </xdr:nvSpPr>
      <xdr:spPr>
        <a:xfrm>
          <a:off x="4946452" y="1386145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247966</xdr:colOff>
      <xdr:row>2</xdr:row>
      <xdr:rowOff>86677</xdr:rowOff>
    </xdr:from>
    <xdr:ext cx="2942909" cy="4918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aixaDeTexto 8">
              <a:extLst>
                <a:ext uri="{FF2B5EF4-FFF2-40B4-BE49-F238E27FC236}">
                  <a16:creationId xmlns:a16="http://schemas.microsoft.com/office/drawing/2014/main" id="{08CFB8B7-AA0A-4B45-ABD8-8BB73F853C47}"/>
                </a:ext>
              </a:extLst>
            </xdr:cNvPr>
            <xdr:cNvSpPr txBox="1"/>
          </xdr:nvSpPr>
          <xdr:spPr>
            <a:xfrm>
              <a:off x="2800666" y="17612677"/>
              <a:ext cx="2942909" cy="4918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20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2000" b="0" i="1">
                          <a:latin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pt-BR" sz="2000" b="0" i="1">
                          <a:latin typeface="Cambria Math" panose="02040503050406030204" pitchFamily="18" charset="0"/>
                        </a:rPr>
                        <m:t>𝑒𝑙</m:t>
                      </m:r>
                    </m:sub>
                  </m:sSub>
                  <m:r>
                    <a:rPr lang="pt-BR" sz="20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pt-BR" sz="20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pt-BR" sz="20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20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𝜌</m:t>
                          </m:r>
                        </m:e>
                        <m:sub>
                          <m:r>
                            <a:rPr lang="pt-BR" sz="20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𝛼</m:t>
                          </m:r>
                        </m:sub>
                      </m:sSub>
                    </m:num>
                    <m:den>
                      <m:r>
                        <a:rPr lang="pt-BR" sz="2000" b="0" i="1">
                          <a:latin typeface="Cambria Math" panose="02040503050406030204" pitchFamily="18" charset="0"/>
                        </a:rPr>
                        <m:t>2</m:t>
                      </m:r>
                      <m:r>
                        <a:rPr lang="pt-BR" sz="2000" b="0" i="1"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</m:t>
                      </m:r>
                      <m:r>
                        <a:rPr lang="pt-BR" sz="2000" b="0" i="1">
                          <a:latin typeface="Cambria Math" panose="02040503050406030204" pitchFamily="18" charset="0"/>
                          <a:ea typeface="Cambria Math" panose="02040503050406030204" pitchFamily="18" charset="0"/>
                          <a:sym typeface="Symbol" panose="05050102010706020507" pitchFamily="18" charset="2"/>
                        </a:rPr>
                        <m:t>×</m:t>
                      </m:r>
                      <m:sSub>
                        <m:sSubPr>
                          <m:ctrlPr>
                            <a:rPr lang="pt-BR" sz="20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sym typeface="Symbol" panose="05050102010706020507" pitchFamily="18" charset="2"/>
                            </a:rPr>
                          </m:ctrlPr>
                        </m:sSubPr>
                        <m:e>
                          <m:r>
                            <a:rPr lang="pt-BR" sz="20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sym typeface="Symbol" panose="05050102010706020507" pitchFamily="18" charset="2"/>
                            </a:rPr>
                            <m:t>𝐿</m:t>
                          </m:r>
                        </m:e>
                        <m:sub>
                          <m:r>
                            <a:rPr lang="pt-BR" sz="20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sym typeface="Symbol" panose="05050102010706020507" pitchFamily="18" charset="2"/>
                            </a:rPr>
                            <m:t>h</m:t>
                          </m:r>
                        </m:sub>
                      </m:sSub>
                    </m:den>
                  </m:f>
                </m:oMath>
              </a14:m>
              <a:r>
                <a:rPr lang="pt-BR" sz="2000"/>
                <a:t> </a:t>
              </a:r>
              <a14:m>
                <m:oMath xmlns:m="http://schemas.openxmlformats.org/officeDocument/2006/math">
                  <m:r>
                    <a:rPr lang="pt-BR" sz="20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  <m:sSub>
                    <m:sSubPr>
                      <m:ctrlPr>
                        <a:rPr lang="pt-BR" sz="20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2000" b="0" i="1">
                          <a:latin typeface="Cambria Math" panose="02040503050406030204" pitchFamily="18" charset="0"/>
                        </a:rPr>
                        <m:t>𝑙</m:t>
                      </m:r>
                    </m:e>
                    <m:sub>
                      <m:r>
                        <a:rPr lang="pt-BR" sz="2000" b="0" i="1">
                          <a:latin typeface="Cambria Math" panose="02040503050406030204" pitchFamily="18" charset="0"/>
                        </a:rPr>
                        <m:t>𝑛</m:t>
                      </m:r>
                    </m:sub>
                  </m:sSub>
                  <m:d>
                    <m:dPr>
                      <m:ctrlPr>
                        <a:rPr lang="pt-BR" sz="20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pt-BR" sz="20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pt-BR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400×</m:t>
                          </m:r>
                          <m:sSub>
                            <m:sSubPr>
                              <m:ctrlPr>
                                <a:rPr lang="pt-BR" sz="20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pt-BR" sz="20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𝐿</m:t>
                              </m:r>
                            </m:e>
                            <m:sub>
                              <m:r>
                                <a:rPr lang="pt-BR" sz="20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h</m:t>
                              </m:r>
                            </m:sub>
                          </m:sSub>
                          <m:r>
                            <a:rPr lang="pt-BR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num>
                        <m:den>
                          <m:r>
                            <a:rPr lang="pt-BR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2,54×</m:t>
                          </m:r>
                          <m:sSub>
                            <m:sSubPr>
                              <m:ctrlPr>
                                <a:rPr lang="pt-BR" sz="20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pt-BR" sz="20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𝐷</m:t>
                              </m:r>
                            </m:e>
                            <m:sub>
                              <m:r>
                                <a:rPr lang="pt-BR" sz="20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h</m:t>
                              </m:r>
                            </m:sub>
                          </m:sSub>
                        </m:den>
                      </m:f>
                    </m:e>
                  </m:d>
                </m:oMath>
              </a14:m>
              <a:endParaRPr lang="pt-BR" sz="2000"/>
            </a:p>
          </xdr:txBody>
        </xdr:sp>
      </mc:Choice>
      <mc:Fallback xmlns="">
        <xdr:sp macro="" textlink="">
          <xdr:nvSpPr>
            <xdr:cNvPr id="9" name="CaixaDeTexto 8">
              <a:extLst>
                <a:ext uri="{FF2B5EF4-FFF2-40B4-BE49-F238E27FC236}">
                  <a16:creationId xmlns:a16="http://schemas.microsoft.com/office/drawing/2014/main" id="{08CFB8B7-AA0A-4B45-ABD8-8BB73F853C47}"/>
                </a:ext>
              </a:extLst>
            </xdr:cNvPr>
            <xdr:cNvSpPr txBox="1"/>
          </xdr:nvSpPr>
          <xdr:spPr>
            <a:xfrm>
              <a:off x="2800666" y="17612677"/>
              <a:ext cx="2942909" cy="4918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2000" b="0" i="0">
                  <a:latin typeface="Cambria Math" panose="02040503050406030204" pitchFamily="18" charset="0"/>
                </a:rPr>
                <a:t>𝑅_𝑒𝑙=</a:t>
              </a:r>
              <a:r>
                <a:rPr lang="pt-BR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𝜌_𝛼/(</a:t>
              </a:r>
              <a:r>
                <a:rPr lang="pt-BR" sz="2000" b="0" i="0">
                  <a:latin typeface="Cambria Math" panose="02040503050406030204" pitchFamily="18" charset="0"/>
                </a:rPr>
                <a:t>2</a:t>
              </a:r>
              <a:r>
                <a:rPr lang="pt-BR" sz="2000" b="0" i="0">
                  <a:latin typeface="Cambria Math" panose="02040503050406030204" pitchFamily="18" charset="0"/>
                  <a:sym typeface="Symbol" panose="05050102010706020507" pitchFamily="18" charset="2"/>
                </a:rPr>
                <a:t></a:t>
              </a:r>
              <a:r>
                <a:rPr lang="pt-BR" sz="2000" b="0" i="0">
                  <a:latin typeface="Cambria Math" panose="02040503050406030204" pitchFamily="18" charset="0"/>
                  <a:ea typeface="Cambria Math" panose="02040503050406030204" pitchFamily="18" charset="0"/>
                  <a:sym typeface="Symbol" panose="05050102010706020507" pitchFamily="18" charset="2"/>
                </a:rPr>
                <a:t>×𝐿_ℎ )</a:t>
              </a:r>
              <a:r>
                <a:rPr lang="pt-BR" sz="2000"/>
                <a:t> </a:t>
              </a:r>
              <a:r>
                <a:rPr lang="pt-BR" sz="2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pt-BR" sz="2000" b="0" i="0">
                  <a:latin typeface="Cambria Math" panose="02040503050406030204" pitchFamily="18" charset="0"/>
                </a:rPr>
                <a:t>𝑙_𝑛 </a:t>
              </a:r>
              <a:r>
                <a:rPr lang="pt-BR" sz="2000" i="0">
                  <a:latin typeface="Cambria Math" panose="02040503050406030204" pitchFamily="18" charset="0"/>
                </a:rPr>
                <a:t>(</a:t>
              </a:r>
              <a:r>
                <a:rPr lang="pt-BR" sz="2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pt-BR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400×𝐿_ℎ  )/(2,54×𝐷_ℎ ))</a:t>
              </a:r>
              <a:endParaRPr lang="pt-BR" sz="2000"/>
            </a:p>
          </xdr:txBody>
        </xdr:sp>
      </mc:Fallback>
    </mc:AlternateContent>
    <xdr:clientData/>
  </xdr:oneCellAnchor>
  <xdr:oneCellAnchor>
    <xdr:from>
      <xdr:col>10</xdr:col>
      <xdr:colOff>15080</xdr:colOff>
      <xdr:row>2</xdr:row>
      <xdr:rowOff>82551</xdr:rowOff>
    </xdr:from>
    <xdr:ext cx="3874294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4A727CA2-01E8-4F82-8B27-7E221547CF96}"/>
                </a:ext>
              </a:extLst>
            </xdr:cNvPr>
            <xdr:cNvSpPr txBox="1"/>
          </xdr:nvSpPr>
          <xdr:spPr>
            <a:xfrm>
              <a:off x="8844755" y="17608551"/>
              <a:ext cx="3874294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</m:t>
                      </m:r>
                    </m:sub>
                  </m:sSub>
                </m:oMath>
              </a14:m>
              <a:r>
                <a:rPr lang="pt-BR" sz="1800"/>
                <a:t>=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800" b="0" i="1">
                          <a:latin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latin typeface="Cambria Math" panose="02040503050406030204" pitchFamily="18" charset="0"/>
                        </a:rPr>
                        <m:t>11</m:t>
                      </m:r>
                    </m:sub>
                  </m:sSub>
                  <m:r>
                    <a:rPr lang="pt-BR" sz="1800" b="0" i="0">
                      <a:latin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lang="pt-BR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12</m:t>
                      </m:r>
                    </m:sub>
                  </m:sSub>
                </m:oMath>
              </a14:m>
              <a:r>
                <a:rPr lang="pt-BR" sz="1800"/>
                <a:t>+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13</m:t>
                      </m:r>
                    </m:sub>
                  </m:sSub>
                  <m:r>
                    <a:rPr lang="pt-BR" sz="18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sSub>
                    <m:sSubPr>
                      <m:ctrlPr>
                        <a:rPr lang="pt-BR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14</m:t>
                      </m:r>
                    </m:sub>
                  </m:sSub>
                </m:oMath>
              </a14:m>
              <a:r>
                <a:rPr lang="pt-BR" sz="1800"/>
                <a:t>+ ... +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sub>
                  </m:sSub>
                </m:oMath>
              </a14:m>
              <a:endParaRPr lang="pt-BR" sz="1800"/>
            </a:p>
          </xdr:txBody>
        </xdr:sp>
      </mc:Choice>
      <mc:Fallback xmlns=""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4A727CA2-01E8-4F82-8B27-7E221547CF96}"/>
                </a:ext>
              </a:extLst>
            </xdr:cNvPr>
            <xdr:cNvSpPr txBox="1"/>
          </xdr:nvSpPr>
          <xdr:spPr>
            <a:xfrm>
              <a:off x="8844755" y="17608551"/>
              <a:ext cx="3874294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𝑅_1</a:t>
              </a:r>
              <a:r>
                <a:rPr lang="pt-BR" sz="1800"/>
                <a:t>=</a:t>
              </a:r>
              <a:r>
                <a:rPr lang="pt-BR" sz="1800" b="0" i="0">
                  <a:latin typeface="Cambria Math" panose="02040503050406030204" pitchFamily="18" charset="0"/>
                </a:rPr>
                <a:t>𝑅_11+</a:t>
              </a:r>
              <a:r>
                <a:rPr lang="pt-BR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𝑅_12</a:t>
              </a:r>
              <a:r>
                <a:rPr lang="pt-BR" sz="1800"/>
                <a:t>+</a:t>
              </a:r>
              <a:r>
                <a:rPr lang="pt-BR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𝑅_13+𝑅_14</a:t>
              </a:r>
              <a:r>
                <a:rPr lang="pt-BR" sz="1800"/>
                <a:t>+ ... +</a:t>
              </a:r>
              <a:r>
                <a:rPr lang="pt-BR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𝑅_1𝑛</a:t>
              </a:r>
              <a:endParaRPr lang="pt-BR" sz="1800"/>
            </a:p>
          </xdr:txBody>
        </xdr:sp>
      </mc:Fallback>
    </mc:AlternateContent>
    <xdr:clientData/>
  </xdr:oneCellAnchor>
  <xdr:oneCellAnchor>
    <xdr:from>
      <xdr:col>10</xdr:col>
      <xdr:colOff>0</xdr:colOff>
      <xdr:row>4</xdr:row>
      <xdr:rowOff>0</xdr:rowOff>
    </xdr:from>
    <xdr:ext cx="3874294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aixaDeTexto 10">
              <a:extLst>
                <a:ext uri="{FF2B5EF4-FFF2-40B4-BE49-F238E27FC236}">
                  <a16:creationId xmlns:a16="http://schemas.microsoft.com/office/drawing/2014/main" id="{098B61C2-6D9F-4898-8468-86619CBF8FAA}"/>
                </a:ext>
              </a:extLst>
            </xdr:cNvPr>
            <xdr:cNvSpPr txBox="1"/>
          </xdr:nvSpPr>
          <xdr:spPr>
            <a:xfrm>
              <a:off x="8829675" y="17926050"/>
              <a:ext cx="3874294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sub>
                  </m:sSub>
                </m:oMath>
              </a14:m>
              <a:r>
                <a:rPr lang="pt-BR" sz="1800"/>
                <a:t>=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800" b="0" i="1">
                          <a:latin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latin typeface="Cambria Math" panose="02040503050406030204" pitchFamily="18" charset="0"/>
                        </a:rPr>
                        <m:t>21</m:t>
                      </m:r>
                    </m:sub>
                  </m:sSub>
                  <m:r>
                    <a:rPr lang="pt-BR" sz="1800" b="0" i="0">
                      <a:latin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lang="pt-BR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22</m:t>
                      </m:r>
                    </m:sub>
                  </m:sSub>
                </m:oMath>
              </a14:m>
              <a:r>
                <a:rPr lang="pt-BR" sz="1800"/>
                <a:t>+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23</m:t>
                      </m:r>
                    </m:sub>
                  </m:sSub>
                  <m:r>
                    <a:rPr lang="pt-BR" sz="18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sSub>
                    <m:sSubPr>
                      <m:ctrlPr>
                        <a:rPr lang="pt-BR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24</m:t>
                      </m:r>
                    </m:sub>
                  </m:sSub>
                </m:oMath>
              </a14:m>
              <a:r>
                <a:rPr lang="pt-BR" sz="1800"/>
                <a:t>+ ... +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sub>
                  </m:sSub>
                </m:oMath>
              </a14:m>
              <a:endParaRPr lang="pt-BR" sz="1800"/>
            </a:p>
          </xdr:txBody>
        </xdr:sp>
      </mc:Choice>
      <mc:Fallback xmlns="">
        <xdr:sp macro="" textlink="">
          <xdr:nvSpPr>
            <xdr:cNvPr id="11" name="CaixaDeTexto 10">
              <a:extLst>
                <a:ext uri="{FF2B5EF4-FFF2-40B4-BE49-F238E27FC236}">
                  <a16:creationId xmlns:a16="http://schemas.microsoft.com/office/drawing/2014/main" id="{098B61C2-6D9F-4898-8468-86619CBF8FAA}"/>
                </a:ext>
              </a:extLst>
            </xdr:cNvPr>
            <xdr:cNvSpPr txBox="1"/>
          </xdr:nvSpPr>
          <xdr:spPr>
            <a:xfrm>
              <a:off x="8829675" y="17926050"/>
              <a:ext cx="3874294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𝑅_2</a:t>
              </a:r>
              <a:r>
                <a:rPr lang="pt-BR" sz="1800"/>
                <a:t>=</a:t>
              </a:r>
              <a:r>
                <a:rPr lang="pt-BR" sz="1800" b="0" i="0">
                  <a:latin typeface="Cambria Math" panose="02040503050406030204" pitchFamily="18" charset="0"/>
                </a:rPr>
                <a:t>𝑅_21+</a:t>
              </a:r>
              <a:r>
                <a:rPr lang="pt-BR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𝑅_22</a:t>
              </a:r>
              <a:r>
                <a:rPr lang="pt-BR" sz="1800"/>
                <a:t>+</a:t>
              </a:r>
              <a:r>
                <a:rPr lang="pt-BR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𝑅_23+𝑅_24</a:t>
              </a:r>
              <a:r>
                <a:rPr lang="pt-BR" sz="1800"/>
                <a:t>+ ... +</a:t>
              </a:r>
              <a:r>
                <a:rPr lang="pt-BR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𝑅_2𝑛</a:t>
              </a:r>
              <a:endParaRPr lang="pt-BR" sz="1800"/>
            </a:p>
          </xdr:txBody>
        </xdr:sp>
      </mc:Fallback>
    </mc:AlternateContent>
    <xdr:clientData/>
  </xdr:oneCellAnchor>
  <xdr:oneCellAnchor>
    <xdr:from>
      <xdr:col>10</xdr:col>
      <xdr:colOff>0</xdr:colOff>
      <xdr:row>6</xdr:row>
      <xdr:rowOff>0</xdr:rowOff>
    </xdr:from>
    <xdr:ext cx="3874294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aixaDeTexto 11">
              <a:extLst>
                <a:ext uri="{FF2B5EF4-FFF2-40B4-BE49-F238E27FC236}">
                  <a16:creationId xmlns:a16="http://schemas.microsoft.com/office/drawing/2014/main" id="{3BF14F2E-898C-425D-AA72-92081D74E82F}"/>
                </a:ext>
              </a:extLst>
            </xdr:cNvPr>
            <xdr:cNvSpPr txBox="1"/>
          </xdr:nvSpPr>
          <xdr:spPr>
            <a:xfrm>
              <a:off x="8829675" y="18326100"/>
              <a:ext cx="3874294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3</m:t>
                      </m:r>
                    </m:sub>
                  </m:sSub>
                </m:oMath>
              </a14:m>
              <a:r>
                <a:rPr lang="pt-BR" sz="1800"/>
                <a:t>=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800" b="0" i="1">
                          <a:latin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latin typeface="Cambria Math" panose="02040503050406030204" pitchFamily="18" charset="0"/>
                        </a:rPr>
                        <m:t>31</m:t>
                      </m:r>
                    </m:sub>
                  </m:sSub>
                  <m:r>
                    <a:rPr lang="pt-BR" sz="1800" b="0" i="0">
                      <a:latin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lang="pt-BR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32</m:t>
                      </m:r>
                    </m:sub>
                  </m:sSub>
                </m:oMath>
              </a14:m>
              <a:r>
                <a:rPr lang="pt-BR" sz="1800"/>
                <a:t>+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33</m:t>
                      </m:r>
                    </m:sub>
                  </m:sSub>
                  <m:r>
                    <a:rPr lang="pt-BR" sz="18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sSub>
                    <m:sSubPr>
                      <m:ctrlPr>
                        <a:rPr lang="pt-BR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34</m:t>
                      </m:r>
                    </m:sub>
                  </m:sSub>
                </m:oMath>
              </a14:m>
              <a:r>
                <a:rPr lang="pt-BR" sz="1800"/>
                <a:t>+ ... +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3</m:t>
                      </m:r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sub>
                  </m:sSub>
                </m:oMath>
              </a14:m>
              <a:endParaRPr lang="pt-BR" sz="1800"/>
            </a:p>
          </xdr:txBody>
        </xdr:sp>
      </mc:Choice>
      <mc:Fallback xmlns="">
        <xdr:sp macro="" textlink="">
          <xdr:nvSpPr>
            <xdr:cNvPr id="12" name="CaixaDeTexto 11">
              <a:extLst>
                <a:ext uri="{FF2B5EF4-FFF2-40B4-BE49-F238E27FC236}">
                  <a16:creationId xmlns:a16="http://schemas.microsoft.com/office/drawing/2014/main" id="{3BF14F2E-898C-425D-AA72-92081D74E82F}"/>
                </a:ext>
              </a:extLst>
            </xdr:cNvPr>
            <xdr:cNvSpPr txBox="1"/>
          </xdr:nvSpPr>
          <xdr:spPr>
            <a:xfrm>
              <a:off x="8829675" y="18326100"/>
              <a:ext cx="3874294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𝑅_3</a:t>
              </a:r>
              <a:r>
                <a:rPr lang="pt-BR" sz="1800"/>
                <a:t>=</a:t>
              </a:r>
              <a:r>
                <a:rPr lang="pt-BR" sz="1800" b="0" i="0">
                  <a:latin typeface="Cambria Math" panose="02040503050406030204" pitchFamily="18" charset="0"/>
                </a:rPr>
                <a:t>𝑅_31+</a:t>
              </a:r>
              <a:r>
                <a:rPr lang="pt-BR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𝑅_32</a:t>
              </a:r>
              <a:r>
                <a:rPr lang="pt-BR" sz="1800"/>
                <a:t>+</a:t>
              </a:r>
              <a:r>
                <a:rPr lang="pt-BR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𝑅_33+𝑅_34</a:t>
              </a:r>
              <a:r>
                <a:rPr lang="pt-BR" sz="1800"/>
                <a:t>+ ... +</a:t>
              </a:r>
              <a:r>
                <a:rPr lang="pt-BR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𝑅_3𝑛</a:t>
              </a:r>
              <a:endParaRPr lang="pt-BR" sz="1800"/>
            </a:p>
          </xdr:txBody>
        </xdr:sp>
      </mc:Fallback>
    </mc:AlternateContent>
    <xdr:clientData/>
  </xdr:oneCellAnchor>
  <xdr:oneCellAnchor>
    <xdr:from>
      <xdr:col>9</xdr:col>
      <xdr:colOff>650875</xdr:colOff>
      <xdr:row>10</xdr:row>
      <xdr:rowOff>39687</xdr:rowOff>
    </xdr:from>
    <xdr:ext cx="3874294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aixaDeTexto 12">
              <a:extLst>
                <a:ext uri="{FF2B5EF4-FFF2-40B4-BE49-F238E27FC236}">
                  <a16:creationId xmlns:a16="http://schemas.microsoft.com/office/drawing/2014/main" id="{9AA21EB3-42FD-4C04-AF9A-D7B91F8BF267}"/>
                </a:ext>
              </a:extLst>
            </xdr:cNvPr>
            <xdr:cNvSpPr txBox="1"/>
          </xdr:nvSpPr>
          <xdr:spPr>
            <a:xfrm>
              <a:off x="8813800" y="19165887"/>
              <a:ext cx="3874294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𝑛</m:t>
                      </m:r>
                    </m:sub>
                  </m:sSub>
                </m:oMath>
              </a14:m>
              <a:r>
                <a:rPr lang="pt-BR" sz="1800"/>
                <a:t>=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800" b="0" i="1">
                          <a:latin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latin typeface="Cambria Math" panose="02040503050406030204" pitchFamily="18" charset="0"/>
                        </a:rPr>
                        <m:t>𝑛</m:t>
                      </m:r>
                      <m:r>
                        <a:rPr lang="pt-BR" sz="18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r>
                    <a:rPr lang="pt-BR" sz="1800" b="0" i="0">
                      <a:latin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lang="pt-BR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b>
                  </m:sSub>
                </m:oMath>
              </a14:m>
              <a:r>
                <a:rPr lang="pt-BR" sz="1800"/>
                <a:t>+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3</m:t>
                      </m:r>
                    </m:sub>
                  </m:sSub>
                  <m:r>
                    <a:rPr lang="pt-BR" sz="18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sSub>
                    <m:sSubPr>
                      <m:ctrlPr>
                        <a:rPr lang="pt-BR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4</m:t>
                      </m:r>
                    </m:sub>
                  </m:sSub>
                </m:oMath>
              </a14:m>
              <a:r>
                <a:rPr lang="pt-BR" sz="1800"/>
                <a:t>+ ... +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𝑛𝑛</m:t>
                      </m:r>
                    </m:sub>
                  </m:sSub>
                </m:oMath>
              </a14:m>
              <a:endParaRPr lang="pt-BR" sz="1800"/>
            </a:p>
          </xdr:txBody>
        </xdr:sp>
      </mc:Choice>
      <mc:Fallback xmlns="">
        <xdr:sp macro="" textlink="">
          <xdr:nvSpPr>
            <xdr:cNvPr id="13" name="CaixaDeTexto 12">
              <a:extLst>
                <a:ext uri="{FF2B5EF4-FFF2-40B4-BE49-F238E27FC236}">
                  <a16:creationId xmlns:a16="http://schemas.microsoft.com/office/drawing/2014/main" id="{9AA21EB3-42FD-4C04-AF9A-D7B91F8BF267}"/>
                </a:ext>
              </a:extLst>
            </xdr:cNvPr>
            <xdr:cNvSpPr txBox="1"/>
          </xdr:nvSpPr>
          <xdr:spPr>
            <a:xfrm>
              <a:off x="8813800" y="19165887"/>
              <a:ext cx="3874294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𝑅_𝑛</a:t>
              </a:r>
              <a:r>
                <a:rPr lang="pt-BR" sz="1800"/>
                <a:t>=</a:t>
              </a:r>
              <a:r>
                <a:rPr lang="pt-BR" sz="1800" b="0" i="0">
                  <a:latin typeface="Cambria Math" panose="02040503050406030204" pitchFamily="18" charset="0"/>
                </a:rPr>
                <a:t>𝑅_𝑛1+</a:t>
              </a:r>
              <a:r>
                <a:rPr lang="pt-BR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𝑅_𝑛2</a:t>
              </a:r>
              <a:r>
                <a:rPr lang="pt-BR" sz="1800"/>
                <a:t>+</a:t>
              </a:r>
              <a:r>
                <a:rPr lang="pt-BR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𝑅_𝑛3+𝑅_𝑛4</a:t>
              </a:r>
              <a:r>
                <a:rPr lang="pt-BR" sz="1800"/>
                <a:t>+ ... +</a:t>
              </a:r>
              <a:r>
                <a:rPr lang="pt-BR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𝑅_𝑛𝑛</a:t>
              </a:r>
              <a:endParaRPr lang="pt-BR" sz="1800"/>
            </a:p>
          </xdr:txBody>
        </xdr:sp>
      </mc:Fallback>
    </mc:AlternateContent>
    <xdr:clientData/>
  </xdr:oneCellAnchor>
  <xdr:oneCellAnchor>
    <xdr:from>
      <xdr:col>9</xdr:col>
      <xdr:colOff>515936</xdr:colOff>
      <xdr:row>13</xdr:row>
      <xdr:rowOff>55563</xdr:rowOff>
    </xdr:from>
    <xdr:ext cx="2016919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aixaDeTexto 13">
              <a:extLst>
                <a:ext uri="{FF2B5EF4-FFF2-40B4-BE49-F238E27FC236}">
                  <a16:creationId xmlns:a16="http://schemas.microsoft.com/office/drawing/2014/main" id="{D8906BD6-50B1-4812-95C0-8A956B3B4E94}"/>
                </a:ext>
              </a:extLst>
            </xdr:cNvPr>
            <xdr:cNvSpPr txBox="1"/>
          </xdr:nvSpPr>
          <xdr:spPr>
            <a:xfrm>
              <a:off x="8678861" y="19781838"/>
              <a:ext cx="2016919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8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pt-BR" sz="1800" b="0" i="1">
                            <a:latin typeface="Cambria Math" panose="02040503050406030204" pitchFamily="18" charset="0"/>
                          </a:rPr>
                          <m:t>11</m:t>
                        </m:r>
                      </m:sub>
                    </m:sSub>
                    <m:r>
                      <a:rPr lang="pt-BR" sz="1800" b="0" i="0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pt-BR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t-BR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pt-BR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22</m:t>
                        </m:r>
                      </m:sub>
                    </m:sSub>
                    <m:r>
                      <a:rPr lang="pt-BR" sz="18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pt-BR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t-BR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pt-BR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33</m:t>
                        </m:r>
                      </m:sub>
                    </m:sSub>
                  </m:oMath>
                </m:oMathPara>
              </a14:m>
              <a:endParaRPr lang="pt-BR" sz="1800"/>
            </a:p>
          </xdr:txBody>
        </xdr:sp>
      </mc:Choice>
      <mc:Fallback xmlns="">
        <xdr:sp macro="" textlink="">
          <xdr:nvSpPr>
            <xdr:cNvPr id="14" name="CaixaDeTexto 13">
              <a:extLst>
                <a:ext uri="{FF2B5EF4-FFF2-40B4-BE49-F238E27FC236}">
                  <a16:creationId xmlns:a16="http://schemas.microsoft.com/office/drawing/2014/main" id="{D8906BD6-50B1-4812-95C0-8A956B3B4E94}"/>
                </a:ext>
              </a:extLst>
            </xdr:cNvPr>
            <xdr:cNvSpPr txBox="1"/>
          </xdr:nvSpPr>
          <xdr:spPr>
            <a:xfrm>
              <a:off x="8678861" y="19781838"/>
              <a:ext cx="2016919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t-BR" sz="1800" b="0" i="0">
                  <a:latin typeface="Cambria Math" panose="02040503050406030204" pitchFamily="18" charset="0"/>
                </a:rPr>
                <a:t>𝑅_11=</a:t>
              </a:r>
              <a:r>
                <a:rPr lang="pt-BR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𝑅_22=𝑅_33</a:t>
              </a:r>
              <a:endParaRPr lang="pt-BR" sz="1800"/>
            </a:p>
          </xdr:txBody>
        </xdr:sp>
      </mc:Fallback>
    </mc:AlternateContent>
    <xdr:clientData/>
  </xdr:oneCellAnchor>
  <xdr:oneCellAnchor>
    <xdr:from>
      <xdr:col>9</xdr:col>
      <xdr:colOff>484188</xdr:colOff>
      <xdr:row>16</xdr:row>
      <xdr:rowOff>0</xdr:rowOff>
    </xdr:from>
    <xdr:ext cx="2801938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aixaDeTexto 14">
              <a:extLst>
                <a:ext uri="{FF2B5EF4-FFF2-40B4-BE49-F238E27FC236}">
                  <a16:creationId xmlns:a16="http://schemas.microsoft.com/office/drawing/2014/main" id="{4E10F30F-9552-4BCB-BFD3-40A51B1F5087}"/>
                </a:ext>
              </a:extLst>
            </xdr:cNvPr>
            <xdr:cNvSpPr txBox="1"/>
          </xdr:nvSpPr>
          <xdr:spPr>
            <a:xfrm>
              <a:off x="8647113" y="20326350"/>
              <a:ext cx="2801938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8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pt-BR" sz="1800" b="0" i="1">
                            <a:latin typeface="Cambria Math" panose="02040503050406030204" pitchFamily="18" charset="0"/>
                          </a:rPr>
                          <m:t>12</m:t>
                        </m:r>
                      </m:sub>
                    </m:sSub>
                    <m:r>
                      <a:rPr lang="pt-BR" sz="1800" b="0" i="0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pt-BR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t-BR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pt-BR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21</m:t>
                        </m:r>
                      </m:sub>
                    </m:sSub>
                    <m:r>
                      <a:rPr lang="pt-BR" sz="18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pt-BR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t-BR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pt-BR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32</m:t>
                        </m:r>
                      </m:sub>
                    </m:sSub>
                    <m:r>
                      <a:rPr lang="pt-BR" sz="18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pt-BR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t-BR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pt-BR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23</m:t>
                        </m:r>
                      </m:sub>
                    </m:sSub>
                  </m:oMath>
                </m:oMathPara>
              </a14:m>
              <a:endParaRPr lang="pt-BR" sz="1800"/>
            </a:p>
          </xdr:txBody>
        </xdr:sp>
      </mc:Choice>
      <mc:Fallback xmlns="">
        <xdr:sp macro="" textlink="">
          <xdr:nvSpPr>
            <xdr:cNvPr id="15" name="CaixaDeTexto 14">
              <a:extLst>
                <a:ext uri="{FF2B5EF4-FFF2-40B4-BE49-F238E27FC236}">
                  <a16:creationId xmlns:a16="http://schemas.microsoft.com/office/drawing/2014/main" id="{4E10F30F-9552-4BCB-BFD3-40A51B1F5087}"/>
                </a:ext>
              </a:extLst>
            </xdr:cNvPr>
            <xdr:cNvSpPr txBox="1"/>
          </xdr:nvSpPr>
          <xdr:spPr>
            <a:xfrm>
              <a:off x="8647113" y="20326350"/>
              <a:ext cx="2801938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t-BR" sz="1800" b="0" i="0">
                  <a:latin typeface="Cambria Math" panose="02040503050406030204" pitchFamily="18" charset="0"/>
                </a:rPr>
                <a:t>𝑅_12=</a:t>
              </a:r>
              <a:r>
                <a:rPr lang="pt-BR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𝑅_21=𝑅_32=𝑅_23</a:t>
              </a:r>
              <a:endParaRPr lang="pt-BR" sz="1800"/>
            </a:p>
          </xdr:txBody>
        </xdr:sp>
      </mc:Fallback>
    </mc:AlternateContent>
    <xdr:clientData/>
  </xdr:oneCellAnchor>
  <xdr:oneCellAnchor>
    <xdr:from>
      <xdr:col>10</xdr:col>
      <xdr:colOff>41275</xdr:colOff>
      <xdr:row>19</xdr:row>
      <xdr:rowOff>49212</xdr:rowOff>
    </xdr:from>
    <xdr:ext cx="1236663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aixaDeTexto 15">
              <a:extLst>
                <a:ext uri="{FF2B5EF4-FFF2-40B4-BE49-F238E27FC236}">
                  <a16:creationId xmlns:a16="http://schemas.microsoft.com/office/drawing/2014/main" id="{FCDB749A-FC10-48FF-97C3-C2F3AA108260}"/>
                </a:ext>
              </a:extLst>
            </xdr:cNvPr>
            <xdr:cNvSpPr txBox="1"/>
          </xdr:nvSpPr>
          <xdr:spPr>
            <a:xfrm>
              <a:off x="8870950" y="20975637"/>
              <a:ext cx="123666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8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pt-BR" sz="1800" b="0" i="1">
                            <a:latin typeface="Cambria Math" panose="02040503050406030204" pitchFamily="18" charset="0"/>
                          </a:rPr>
                          <m:t>13</m:t>
                        </m:r>
                      </m:sub>
                    </m:sSub>
                    <m:r>
                      <a:rPr lang="pt-BR" sz="1800" b="0" i="0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pt-BR" sz="18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t-BR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lang="pt-BR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31</m:t>
                        </m:r>
                      </m:sub>
                    </m:sSub>
                  </m:oMath>
                </m:oMathPara>
              </a14:m>
              <a:endParaRPr lang="pt-BR" sz="1800"/>
            </a:p>
          </xdr:txBody>
        </xdr:sp>
      </mc:Choice>
      <mc:Fallback xmlns="">
        <xdr:sp macro="" textlink="">
          <xdr:nvSpPr>
            <xdr:cNvPr id="16" name="CaixaDeTexto 15">
              <a:extLst>
                <a:ext uri="{FF2B5EF4-FFF2-40B4-BE49-F238E27FC236}">
                  <a16:creationId xmlns:a16="http://schemas.microsoft.com/office/drawing/2014/main" id="{FCDB749A-FC10-48FF-97C3-C2F3AA108260}"/>
                </a:ext>
              </a:extLst>
            </xdr:cNvPr>
            <xdr:cNvSpPr txBox="1"/>
          </xdr:nvSpPr>
          <xdr:spPr>
            <a:xfrm>
              <a:off x="8870950" y="20975637"/>
              <a:ext cx="123666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t-BR" sz="1800" b="0" i="0">
                  <a:latin typeface="Cambria Math" panose="02040503050406030204" pitchFamily="18" charset="0"/>
                </a:rPr>
                <a:t>𝑅_13=</a:t>
              </a:r>
              <a:r>
                <a:rPr lang="pt-BR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𝑅_31</a:t>
              </a:r>
              <a:endParaRPr lang="pt-BR" sz="1800"/>
            </a:p>
          </xdr:txBody>
        </xdr:sp>
      </mc:Fallback>
    </mc:AlternateContent>
    <xdr:clientData/>
  </xdr:oneCellAnchor>
  <xdr:oneCellAnchor>
    <xdr:from>
      <xdr:col>10</xdr:col>
      <xdr:colOff>0</xdr:colOff>
      <xdr:row>22</xdr:row>
      <xdr:rowOff>0</xdr:rowOff>
    </xdr:from>
    <xdr:ext cx="1793875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aixaDeTexto 16">
              <a:extLst>
                <a:ext uri="{FF2B5EF4-FFF2-40B4-BE49-F238E27FC236}">
                  <a16:creationId xmlns:a16="http://schemas.microsoft.com/office/drawing/2014/main" id="{7ED682F7-07C5-4D2F-9058-8358F9A3DC63}"/>
                </a:ext>
              </a:extLst>
            </xdr:cNvPr>
            <xdr:cNvSpPr txBox="1"/>
          </xdr:nvSpPr>
          <xdr:spPr>
            <a:xfrm>
              <a:off x="8829675" y="21526500"/>
              <a:ext cx="1793875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</m:t>
                      </m:r>
                    </m:sub>
                  </m:sSub>
                </m:oMath>
              </a14:m>
              <a:r>
                <a:rPr lang="pt-BR" sz="1800">
                  <a:solidFill>
                    <a:srgbClr val="FF0000"/>
                  </a:solidFill>
                </a:rPr>
                <a:t>=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11</m:t>
                      </m:r>
                    </m:sub>
                  </m:sSub>
                  <m:r>
                    <a:rPr lang="pt-BR" sz="1800" b="0" i="0">
                      <a:solidFill>
                        <a:srgbClr val="FF0000"/>
                      </a:solidFill>
                      <a:latin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lang="pt-BR" sz="180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12</m:t>
                      </m:r>
                    </m:sub>
                  </m:sSub>
                </m:oMath>
              </a14:m>
              <a:r>
                <a:rPr lang="pt-BR" sz="1800">
                  <a:solidFill>
                    <a:srgbClr val="FF0000"/>
                  </a:solidFill>
                </a:rPr>
                <a:t>+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13</m:t>
                      </m:r>
                    </m:sub>
                  </m:sSub>
                </m:oMath>
              </a14:m>
              <a:endParaRPr lang="pt-BR" sz="1800"/>
            </a:p>
          </xdr:txBody>
        </xdr:sp>
      </mc:Choice>
      <mc:Fallback xmlns="">
        <xdr:sp macro="" textlink="">
          <xdr:nvSpPr>
            <xdr:cNvPr id="17" name="CaixaDeTexto 16">
              <a:extLst>
                <a:ext uri="{FF2B5EF4-FFF2-40B4-BE49-F238E27FC236}">
                  <a16:creationId xmlns:a16="http://schemas.microsoft.com/office/drawing/2014/main" id="{7ED682F7-07C5-4D2F-9058-8358F9A3DC63}"/>
                </a:ext>
              </a:extLst>
            </xdr:cNvPr>
            <xdr:cNvSpPr txBox="1"/>
          </xdr:nvSpPr>
          <xdr:spPr>
            <a:xfrm>
              <a:off x="8829675" y="21526500"/>
              <a:ext cx="1793875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𝑅_1</a:t>
              </a:r>
              <a:r>
                <a:rPr lang="pt-BR" sz="1800">
                  <a:solidFill>
                    <a:srgbClr val="FF0000"/>
                  </a:solidFill>
                </a:rPr>
                <a:t>=</a:t>
              </a:r>
              <a:r>
                <a:rPr lang="pt-BR" sz="18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𝑅_11+</a:t>
              </a:r>
              <a:r>
                <a:rPr lang="pt-BR" sz="18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𝑅_12</a:t>
              </a:r>
              <a:r>
                <a:rPr lang="pt-BR" sz="1800">
                  <a:solidFill>
                    <a:srgbClr val="FF0000"/>
                  </a:solidFill>
                </a:rPr>
                <a:t>+</a:t>
              </a:r>
              <a:r>
                <a:rPr lang="pt-BR" sz="18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𝑅_13</a:t>
              </a:r>
              <a:endParaRPr lang="pt-BR" sz="1800"/>
            </a:p>
          </xdr:txBody>
        </xdr:sp>
      </mc:Fallback>
    </mc:AlternateContent>
    <xdr:clientData/>
  </xdr:oneCellAnchor>
  <xdr:oneCellAnchor>
    <xdr:from>
      <xdr:col>10</xdr:col>
      <xdr:colOff>0</xdr:colOff>
      <xdr:row>24</xdr:row>
      <xdr:rowOff>0</xdr:rowOff>
    </xdr:from>
    <xdr:ext cx="1793875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aixaDeTexto 17">
              <a:extLst>
                <a:ext uri="{FF2B5EF4-FFF2-40B4-BE49-F238E27FC236}">
                  <a16:creationId xmlns:a16="http://schemas.microsoft.com/office/drawing/2014/main" id="{0D538D7F-F9DF-4AEA-87CE-FF524E20E92E}"/>
                </a:ext>
              </a:extLst>
            </xdr:cNvPr>
            <xdr:cNvSpPr txBox="1"/>
          </xdr:nvSpPr>
          <xdr:spPr>
            <a:xfrm>
              <a:off x="8838314" y="4784651"/>
              <a:ext cx="1793875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sub>
                  </m:sSub>
                </m:oMath>
              </a14:m>
              <a:r>
                <a:rPr lang="pt-BR" sz="1800">
                  <a:solidFill>
                    <a:srgbClr val="FF0000"/>
                  </a:solidFill>
                </a:rPr>
                <a:t>=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22</m:t>
                      </m:r>
                    </m:sub>
                  </m:sSub>
                  <m:r>
                    <a:rPr lang="pt-BR" sz="1800" b="0" i="0">
                      <a:solidFill>
                        <a:srgbClr val="FF0000"/>
                      </a:solidFill>
                      <a:latin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lang="pt-BR" sz="180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23</m:t>
                      </m:r>
                    </m:sub>
                  </m:sSub>
                </m:oMath>
              </a14:m>
              <a:r>
                <a:rPr lang="pt-BR" sz="1800">
                  <a:solidFill>
                    <a:srgbClr val="FF0000"/>
                  </a:solidFill>
                </a:rPr>
                <a:t>+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21</m:t>
                      </m:r>
                    </m:sub>
                  </m:sSub>
                </m:oMath>
              </a14:m>
              <a:endParaRPr lang="pt-BR" sz="1800"/>
            </a:p>
          </xdr:txBody>
        </xdr:sp>
      </mc:Choice>
      <mc:Fallback xmlns="">
        <xdr:sp macro="" textlink="">
          <xdr:nvSpPr>
            <xdr:cNvPr id="18" name="CaixaDeTexto 17">
              <a:extLst>
                <a:ext uri="{FF2B5EF4-FFF2-40B4-BE49-F238E27FC236}">
                  <a16:creationId xmlns:a16="http://schemas.microsoft.com/office/drawing/2014/main" id="{0D538D7F-F9DF-4AEA-87CE-FF524E20E92E}"/>
                </a:ext>
              </a:extLst>
            </xdr:cNvPr>
            <xdr:cNvSpPr txBox="1"/>
          </xdr:nvSpPr>
          <xdr:spPr>
            <a:xfrm>
              <a:off x="8838314" y="4784651"/>
              <a:ext cx="1793875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𝑅_2</a:t>
              </a:r>
              <a:r>
                <a:rPr lang="pt-BR" sz="1800">
                  <a:solidFill>
                    <a:srgbClr val="FF0000"/>
                  </a:solidFill>
                </a:rPr>
                <a:t>=</a:t>
              </a:r>
              <a:r>
                <a:rPr lang="pt-BR" sz="18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𝑅_22+</a:t>
              </a:r>
              <a:r>
                <a:rPr lang="pt-BR" sz="18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𝑅_23</a:t>
              </a:r>
              <a:r>
                <a:rPr lang="pt-BR" sz="1800">
                  <a:solidFill>
                    <a:srgbClr val="FF0000"/>
                  </a:solidFill>
                </a:rPr>
                <a:t>+</a:t>
              </a:r>
              <a:r>
                <a:rPr lang="pt-BR" sz="18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𝑅_21</a:t>
              </a:r>
              <a:endParaRPr lang="pt-BR" sz="1800"/>
            </a:p>
          </xdr:txBody>
        </xdr:sp>
      </mc:Fallback>
    </mc:AlternateContent>
    <xdr:clientData/>
  </xdr:oneCellAnchor>
  <xdr:oneCellAnchor>
    <xdr:from>
      <xdr:col>10</xdr:col>
      <xdr:colOff>0</xdr:colOff>
      <xdr:row>26</xdr:row>
      <xdr:rowOff>0</xdr:rowOff>
    </xdr:from>
    <xdr:ext cx="1793875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CaixaDeTexto 18">
              <a:extLst>
                <a:ext uri="{FF2B5EF4-FFF2-40B4-BE49-F238E27FC236}">
                  <a16:creationId xmlns:a16="http://schemas.microsoft.com/office/drawing/2014/main" id="{FE2DB97F-D831-4C09-95F8-F0A677AFF72E}"/>
                </a:ext>
              </a:extLst>
            </xdr:cNvPr>
            <xdr:cNvSpPr txBox="1"/>
          </xdr:nvSpPr>
          <xdr:spPr>
            <a:xfrm>
              <a:off x="8829675" y="22326600"/>
              <a:ext cx="1793875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3</m:t>
                      </m:r>
                    </m:sub>
                  </m:sSub>
                </m:oMath>
              </a14:m>
              <a:r>
                <a:rPr lang="pt-BR" sz="1800">
                  <a:solidFill>
                    <a:srgbClr val="FF0000"/>
                  </a:solidFill>
                </a:rPr>
                <a:t>=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33</m:t>
                      </m:r>
                    </m:sub>
                  </m:sSub>
                  <m:r>
                    <a:rPr lang="pt-BR" sz="1800" b="0" i="0">
                      <a:solidFill>
                        <a:srgbClr val="FF0000"/>
                      </a:solidFill>
                      <a:latin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lang="pt-BR" sz="180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32</m:t>
                      </m:r>
                    </m:sub>
                  </m:sSub>
                </m:oMath>
              </a14:m>
              <a:r>
                <a:rPr lang="pt-BR" sz="1800">
                  <a:solidFill>
                    <a:srgbClr val="FF0000"/>
                  </a:solidFill>
                </a:rPr>
                <a:t>+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80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800" b="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𝑅</m:t>
                      </m:r>
                    </m:e>
                    <m:sub>
                      <m:r>
                        <a:rPr lang="pt-BR" sz="1800" b="0" i="1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31</m:t>
                      </m:r>
                    </m:sub>
                  </m:sSub>
                </m:oMath>
              </a14:m>
              <a:endParaRPr lang="pt-BR" sz="1800"/>
            </a:p>
          </xdr:txBody>
        </xdr:sp>
      </mc:Choice>
      <mc:Fallback xmlns="">
        <xdr:sp macro="" textlink="">
          <xdr:nvSpPr>
            <xdr:cNvPr id="19" name="CaixaDeTexto 18">
              <a:extLst>
                <a:ext uri="{FF2B5EF4-FFF2-40B4-BE49-F238E27FC236}">
                  <a16:creationId xmlns:a16="http://schemas.microsoft.com/office/drawing/2014/main" id="{FE2DB97F-D831-4C09-95F8-F0A677AFF72E}"/>
                </a:ext>
              </a:extLst>
            </xdr:cNvPr>
            <xdr:cNvSpPr txBox="1"/>
          </xdr:nvSpPr>
          <xdr:spPr>
            <a:xfrm>
              <a:off x="8829675" y="22326600"/>
              <a:ext cx="1793875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𝑅_3</a:t>
              </a:r>
              <a:r>
                <a:rPr lang="pt-BR" sz="1800">
                  <a:solidFill>
                    <a:srgbClr val="FF0000"/>
                  </a:solidFill>
                </a:rPr>
                <a:t>=</a:t>
              </a:r>
              <a:r>
                <a:rPr lang="pt-BR" sz="18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𝑅_33+</a:t>
              </a:r>
              <a:r>
                <a:rPr lang="pt-BR" sz="18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𝑅_32</a:t>
              </a:r>
              <a:r>
                <a:rPr lang="pt-BR" sz="1800">
                  <a:solidFill>
                    <a:srgbClr val="FF0000"/>
                  </a:solidFill>
                </a:rPr>
                <a:t>+</a:t>
              </a:r>
              <a:r>
                <a:rPr lang="pt-BR" sz="18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𝑅_31</a:t>
              </a:r>
              <a:endParaRPr lang="pt-BR" sz="1800"/>
            </a:p>
          </xdr:txBody>
        </xdr:sp>
      </mc:Fallback>
    </mc:AlternateContent>
    <xdr:clientData/>
  </xdr:oneCellAnchor>
  <xdr:twoCellAnchor editAs="oneCell">
    <xdr:from>
      <xdr:col>2</xdr:col>
      <xdr:colOff>388938</xdr:colOff>
      <xdr:row>21</xdr:row>
      <xdr:rowOff>87312</xdr:rowOff>
    </xdr:from>
    <xdr:to>
      <xdr:col>5</xdr:col>
      <xdr:colOff>786947</xdr:colOff>
      <xdr:row>24</xdr:row>
      <xdr:rowOff>192950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E1A9C80D-456C-492B-B1E2-83D3ED02C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1638" y="21413787"/>
          <a:ext cx="2788784" cy="705713"/>
        </a:xfrm>
        <a:prstGeom prst="rect">
          <a:avLst/>
        </a:prstGeom>
      </xdr:spPr>
    </xdr:pic>
    <xdr:clientData/>
  </xdr:twoCellAnchor>
  <xdr:oneCellAnchor>
    <xdr:from>
      <xdr:col>1</xdr:col>
      <xdr:colOff>515938</xdr:colOff>
      <xdr:row>13</xdr:row>
      <xdr:rowOff>150812</xdr:rowOff>
    </xdr:from>
    <xdr:ext cx="4842670" cy="11442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CaixaDeTexto 12">
              <a:extLst>
                <a:ext uri="{FF2B5EF4-FFF2-40B4-BE49-F238E27FC236}">
                  <a16:creationId xmlns:a16="http://schemas.microsoft.com/office/drawing/2014/main" id="{86257DFB-C24F-4710-A55C-169B9954703C}"/>
                </a:ext>
              </a:extLst>
            </xdr:cNvPr>
            <xdr:cNvSpPr txBox="1"/>
          </xdr:nvSpPr>
          <xdr:spPr>
            <a:xfrm>
              <a:off x="2230438" y="19877087"/>
              <a:ext cx="4842670" cy="11442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20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2000" b="0" i="1">
                          <a:latin typeface="Cambria Math" panose="02040503050406030204" pitchFamily="18" charset="0"/>
                        </a:rPr>
                        <m:t>𝑅</m:t>
                      </m:r>
                    </m:e>
                    <m:sub>
                      <m:r>
                        <a:rPr lang="pt-BR" sz="20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  <m:r>
                    <a:rPr lang="pt-BR" sz="20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pt-BR" sz="20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t-BR" sz="2000" b="0" i="1">
                          <a:latin typeface="Cambria Math" panose="02040503050406030204" pitchFamily="18" charset="0"/>
                        </a:rPr>
                        <m:t>0,183</m:t>
                      </m:r>
                      <m:r>
                        <a:rPr lang="pt-BR" sz="2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r>
                        <a:rPr lang="pt-BR" sz="2000" b="0" i="1"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</m:t>
                      </m:r>
                    </m:num>
                    <m:den>
                      <m:sSub>
                        <m:sSubPr>
                          <m:ctrlPr>
                            <a:rPr lang="pt-BR" sz="2000" b="0" i="1">
                              <a:latin typeface="Cambria Math" panose="02040503050406030204" pitchFamily="18" charset="0"/>
                              <a:sym typeface="Symbol" panose="05050102010706020507" pitchFamily="18" charset="2"/>
                            </a:rPr>
                          </m:ctrlPr>
                        </m:sSubPr>
                        <m:e>
                          <m:r>
                            <a:rPr lang="pt-BR" sz="2000" b="0" i="1">
                              <a:latin typeface="Cambria Math" panose="02040503050406030204" pitchFamily="18" charset="0"/>
                              <a:sym typeface="Symbol" panose="05050102010706020507" pitchFamily="18" charset="2"/>
                            </a:rPr>
                            <m:t>𝐿</m:t>
                          </m:r>
                        </m:e>
                        <m:sub>
                          <m:r>
                            <a:rPr lang="pt-BR" sz="2000" b="0" i="1">
                              <a:latin typeface="Cambria Math" panose="02040503050406030204" pitchFamily="18" charset="0"/>
                              <a:sym typeface="Symbol" panose="05050102010706020507" pitchFamily="18" charset="2"/>
                            </a:rPr>
                            <m:t>h</m:t>
                          </m:r>
                        </m:sub>
                      </m:sSub>
                    </m:den>
                  </m:f>
                  <m:r>
                    <a:rPr lang="pt-BR" sz="200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  <m:r>
                    <a:rPr lang="pt-BR" sz="2000" i="1">
                      <a:latin typeface="Cambria Math" panose="02040503050406030204" pitchFamily="18" charset="0"/>
                    </a:rPr>
                    <m:t>𝑙</m:t>
                  </m:r>
                </m:oMath>
              </a14:m>
              <a:r>
                <a:rPr lang="pt-BR" sz="2000"/>
                <a:t>og</a:t>
              </a:r>
              <a14:m>
                <m:oMath xmlns:m="http://schemas.openxmlformats.org/officeDocument/2006/math">
                  <m:d>
                    <m:dPr>
                      <m:begChr m:val="["/>
                      <m:endChr m:val="]"/>
                      <m:ctrlPr>
                        <a:rPr lang="pt-BR" sz="200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pt-BR" sz="20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pt-BR" sz="2000" b="0" i="1"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pt-BR" sz="2000" i="1">
                                      <a:latin typeface="Cambria Math" panose="02040503050406030204" pitchFamily="18" charset="0"/>
                                    </a:rPr>
                                  </m:ctrlPr>
                                </m:dPr>
                                <m:e>
                                  <m:rad>
                                    <m:radPr>
                                      <m:degHide m:val="on"/>
                                      <m:ctrlPr>
                                        <a:rPr lang="pt-BR" sz="2000" i="1">
                                          <a:latin typeface="Cambria Math" panose="02040503050406030204" pitchFamily="18" charset="0"/>
                                        </a:rPr>
                                      </m:ctrlPr>
                                    </m:radPr>
                                    <m:deg/>
                                    <m:e>
                                      <m:sSubSup>
                                        <m:sSubSupPr>
                                          <m:ctrlPr>
                                            <a:rPr lang="pt-BR" sz="2000" i="1">
                                              <a:latin typeface="Cambria Math" panose="02040503050406030204" pitchFamily="18" charset="0"/>
                                            </a:rPr>
                                          </m:ctrlPr>
                                        </m:sSubSupPr>
                                        <m:e>
                                          <m:r>
                                            <a:rPr lang="pt-BR" sz="2000" b="0" i="1">
                                              <a:latin typeface="Cambria Math" panose="02040503050406030204" pitchFamily="18" charset="0"/>
                                            </a:rPr>
                                            <m:t>𝐿</m:t>
                                          </m:r>
                                        </m:e>
                                        <m:sub>
                                          <m:r>
                                            <a:rPr lang="pt-BR" sz="2000" b="0" i="1">
                                              <a:latin typeface="Cambria Math" panose="02040503050406030204" pitchFamily="18" charset="0"/>
                                            </a:rPr>
                                            <m:t>h</m:t>
                                          </m:r>
                                        </m:sub>
                                        <m:sup>
                                          <m:r>
                                            <a:rPr lang="pt-BR" sz="2000" b="0" i="1">
                                              <a:latin typeface="Cambria Math" panose="02040503050406030204" pitchFamily="18" charset="0"/>
                                            </a:rPr>
                                            <m:t>2</m:t>
                                          </m:r>
                                        </m:sup>
                                      </m:sSubSup>
                                      <m:r>
                                        <a:rPr lang="pt-BR" sz="2000" b="0" i="1">
                                          <a:latin typeface="Cambria Math" panose="02040503050406030204" pitchFamily="18" charset="0"/>
                                        </a:rPr>
                                        <m:t>+</m:t>
                                      </m:r>
                                      <m:sSubSup>
                                        <m:sSubSupPr>
                                          <m:ctrlPr>
                                            <a:rPr lang="pt-BR" sz="2000" b="0" i="1">
                                              <a:latin typeface="Cambria Math" panose="02040503050406030204" pitchFamily="18" charset="0"/>
                                            </a:rPr>
                                          </m:ctrlPr>
                                        </m:sSubSupPr>
                                        <m:e>
                                          <m:r>
                                            <a:rPr lang="pt-BR" sz="2000" b="0" i="1">
                                              <a:latin typeface="Cambria Math" panose="02040503050406030204" pitchFamily="18" charset="0"/>
                                            </a:rPr>
                                            <m:t>𝐷</m:t>
                                          </m:r>
                                        </m:e>
                                        <m:sub>
                                          <m:r>
                                            <a:rPr lang="pt-BR" sz="2000" b="0" i="1">
                                              <a:latin typeface="Cambria Math" panose="02040503050406030204" pitchFamily="18" charset="0"/>
                                            </a:rPr>
                                            <m:t>12</m:t>
                                          </m:r>
                                        </m:sub>
                                        <m:sup>
                                          <m:r>
                                            <a:rPr lang="pt-BR" sz="2000" b="0" i="1">
                                              <a:latin typeface="Cambria Math" panose="02040503050406030204" pitchFamily="18" charset="0"/>
                                            </a:rPr>
                                            <m:t>2</m:t>
                                          </m:r>
                                        </m:sup>
                                      </m:sSubSup>
                                    </m:e>
                                  </m:rad>
                                  <m:r>
                                    <a:rPr lang="pt-BR" sz="2000" b="0" i="1">
                                      <a:latin typeface="Cambria Math" panose="02040503050406030204" pitchFamily="18" charset="0"/>
                                    </a:rPr>
                                    <m:t>+</m:t>
                                  </m:r>
                                  <m:sSub>
                                    <m:sSubPr>
                                      <m:ctrlPr>
                                        <a:rPr lang="pt-BR" sz="2000" b="0" i="1">
                                          <a:latin typeface="Cambria Math" panose="02040503050406030204" pitchFamily="18" charset="0"/>
                                        </a:rPr>
                                      </m:ctrlPr>
                                    </m:sSubPr>
                                    <m:e>
                                      <m:r>
                                        <a:rPr lang="pt-BR" sz="2000" b="0" i="1">
                                          <a:latin typeface="Cambria Math" panose="02040503050406030204" pitchFamily="18" charset="0"/>
                                        </a:rPr>
                                        <m:t>𝐿</m:t>
                                      </m:r>
                                    </m:e>
                                    <m:sub>
                                      <m:r>
                                        <a:rPr lang="pt-BR" sz="2000" b="0" i="1">
                                          <a:latin typeface="Cambria Math" panose="02040503050406030204" pitchFamily="18" charset="0"/>
                                        </a:rPr>
                                        <m:t>h</m:t>
                                      </m:r>
                                    </m:sub>
                                  </m:sSub>
                                </m:e>
                              </m:d>
                            </m:e>
                            <m:sup>
                              <m:r>
                                <a:rPr lang="pt-BR" sz="2000" b="0" i="1">
                                  <a:latin typeface="Cambria Math" panose="02040503050406030204" pitchFamily="18" charset="0"/>
                                </a:rPr>
                                <m:t>2</m:t>
                              </m:r>
                            </m:sup>
                          </m:sSup>
                          <m:r>
                            <a:rPr lang="pt-BR" sz="20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sSubSup>
                            <m:sSubSupPr>
                              <m:ctrlPr>
                                <a:rPr lang="pt-BR" sz="2000" b="0" i="1">
                                  <a:latin typeface="Cambria Math" panose="02040503050406030204" pitchFamily="18" charset="0"/>
                                </a:rPr>
                              </m:ctrlPr>
                            </m:sSubSupPr>
                            <m:e>
                              <m:r>
                                <a:rPr lang="pt-BR" sz="2000" b="0" i="1">
                                  <a:latin typeface="Cambria Math" panose="02040503050406030204" pitchFamily="18" charset="0"/>
                                </a:rPr>
                                <m:t>𝐷</m:t>
                              </m:r>
                            </m:e>
                            <m:sub>
                              <m:r>
                                <a:rPr lang="pt-BR" sz="2000" b="0" i="1">
                                  <a:latin typeface="Cambria Math" panose="02040503050406030204" pitchFamily="18" charset="0"/>
                                </a:rPr>
                                <m:t>12</m:t>
                              </m:r>
                            </m:sub>
                            <m:sup>
                              <m:r>
                                <a:rPr lang="pt-BR" sz="2000" b="0" i="1">
                                  <a:latin typeface="Cambria Math" panose="02040503050406030204" pitchFamily="18" charset="0"/>
                                </a:rPr>
                                <m:t>2</m:t>
                              </m:r>
                            </m:sup>
                          </m:sSubSup>
                        </m:num>
                        <m:den>
                          <m:sSubSup>
                            <m:sSubSupPr>
                              <m:ctrlPr>
                                <a:rPr lang="pt-BR" sz="2000" i="1">
                                  <a:latin typeface="Cambria Math" panose="02040503050406030204" pitchFamily="18" charset="0"/>
                                </a:rPr>
                              </m:ctrlPr>
                            </m:sSubSupPr>
                            <m:e>
                              <m:r>
                                <a:rPr lang="pt-BR" sz="2000" b="0" i="1">
                                  <a:latin typeface="Cambria Math" panose="02040503050406030204" pitchFamily="18" charset="0"/>
                                </a:rPr>
                                <m:t>𝐷</m:t>
                              </m:r>
                            </m:e>
                            <m:sub>
                              <m:r>
                                <a:rPr lang="pt-BR" sz="2000" b="0" i="1">
                                  <a:latin typeface="Cambria Math" panose="02040503050406030204" pitchFamily="18" charset="0"/>
                                </a:rPr>
                                <m:t>12</m:t>
                              </m:r>
                            </m:sub>
                            <m:sup>
                              <m:r>
                                <a:rPr lang="pt-BR" sz="2000" b="0" i="1">
                                  <a:latin typeface="Cambria Math" panose="02040503050406030204" pitchFamily="18" charset="0"/>
                                </a:rPr>
                                <m:t>2</m:t>
                              </m:r>
                            </m:sup>
                          </m:sSubSup>
                          <m:r>
                            <a:rPr lang="pt-BR" sz="2000" b="0" i="1">
                              <a:latin typeface="Cambria Math" panose="02040503050406030204" pitchFamily="18" charset="0"/>
                            </a:rPr>
                            <m:t>− </m:t>
                          </m:r>
                          <m:sSup>
                            <m:sSupPr>
                              <m:ctrlPr>
                                <a:rPr lang="pt-BR" sz="2000" b="0" i="1"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pt-BR" sz="2000" b="0" i="1">
                                      <a:latin typeface="Cambria Math" panose="02040503050406030204" pitchFamily="18" charset="0"/>
                                    </a:rPr>
                                  </m:ctrlPr>
                                </m:dPr>
                                <m:e>
                                  <m:rad>
                                    <m:radPr>
                                      <m:degHide m:val="on"/>
                                      <m:ctrlPr>
                                        <a:rPr lang="pt-BR" sz="2000" b="0" i="1">
                                          <a:latin typeface="Cambria Math" panose="02040503050406030204" pitchFamily="18" charset="0"/>
                                        </a:rPr>
                                      </m:ctrlPr>
                                    </m:radPr>
                                    <m:deg/>
                                    <m:e>
                                      <m:sSubSup>
                                        <m:sSubSupPr>
                                          <m:ctrlPr>
                                            <a:rPr lang="pt-BR" sz="2000" b="0" i="1">
                                              <a:latin typeface="Cambria Math" panose="02040503050406030204" pitchFamily="18" charset="0"/>
                                            </a:rPr>
                                          </m:ctrlPr>
                                        </m:sSubSupPr>
                                        <m:e>
                                          <m:r>
                                            <a:rPr lang="pt-BR" sz="2000" b="0" i="1">
                                              <a:latin typeface="Cambria Math" panose="02040503050406030204" pitchFamily="18" charset="0"/>
                                            </a:rPr>
                                            <m:t>𝐿</m:t>
                                          </m:r>
                                        </m:e>
                                        <m:sub>
                                          <m:r>
                                            <a:rPr lang="pt-BR" sz="2000" b="0" i="1">
                                              <a:latin typeface="Cambria Math" panose="02040503050406030204" pitchFamily="18" charset="0"/>
                                            </a:rPr>
                                            <m:t>h</m:t>
                                          </m:r>
                                        </m:sub>
                                        <m:sup>
                                          <m:r>
                                            <a:rPr lang="pt-BR" sz="2000" b="0" i="1">
                                              <a:latin typeface="Cambria Math" panose="02040503050406030204" pitchFamily="18" charset="0"/>
                                            </a:rPr>
                                            <m:t>2</m:t>
                                          </m:r>
                                        </m:sup>
                                      </m:sSubSup>
                                      <m:r>
                                        <a:rPr lang="pt-BR" sz="2000" b="0" i="1">
                                          <a:latin typeface="Cambria Math" panose="02040503050406030204" pitchFamily="18" charset="0"/>
                                        </a:rPr>
                                        <m:t>+</m:t>
                                      </m:r>
                                      <m:sSubSup>
                                        <m:sSubSupPr>
                                          <m:ctrlPr>
                                            <a:rPr lang="pt-BR" sz="2000" b="0" i="1">
                                              <a:latin typeface="Cambria Math" panose="02040503050406030204" pitchFamily="18" charset="0"/>
                                            </a:rPr>
                                          </m:ctrlPr>
                                        </m:sSubSupPr>
                                        <m:e>
                                          <m:r>
                                            <a:rPr lang="pt-BR" sz="2000" b="0" i="1">
                                              <a:latin typeface="Cambria Math" panose="02040503050406030204" pitchFamily="18" charset="0"/>
                                            </a:rPr>
                                            <m:t>𝐷</m:t>
                                          </m:r>
                                        </m:e>
                                        <m:sub>
                                          <m:r>
                                            <a:rPr lang="pt-BR" sz="2000" b="0" i="1">
                                              <a:latin typeface="Cambria Math" panose="02040503050406030204" pitchFamily="18" charset="0"/>
                                            </a:rPr>
                                            <m:t>12</m:t>
                                          </m:r>
                                        </m:sub>
                                        <m:sup>
                                          <m:r>
                                            <a:rPr lang="pt-BR" sz="2000" b="0" i="1">
                                              <a:latin typeface="Cambria Math" panose="02040503050406030204" pitchFamily="18" charset="0"/>
                                            </a:rPr>
                                            <m:t>2</m:t>
                                          </m:r>
                                        </m:sup>
                                      </m:sSubSup>
                                    </m:e>
                                  </m:rad>
                                  <m:r>
                                    <a:rPr lang="pt-BR" sz="2000" b="0" i="1">
                                      <a:latin typeface="Cambria Math" panose="02040503050406030204" pitchFamily="18" charset="0"/>
                                    </a:rPr>
                                    <m:t> −</m:t>
                                  </m:r>
                                  <m:sSub>
                                    <m:sSubPr>
                                      <m:ctrlPr>
                                        <a:rPr lang="pt-BR" sz="2000" b="0" i="1">
                                          <a:latin typeface="Cambria Math" panose="02040503050406030204" pitchFamily="18" charset="0"/>
                                        </a:rPr>
                                      </m:ctrlPr>
                                    </m:sSubPr>
                                    <m:e>
                                      <m:r>
                                        <a:rPr lang="pt-BR" sz="2000" b="0" i="1">
                                          <a:latin typeface="Cambria Math" panose="02040503050406030204" pitchFamily="18" charset="0"/>
                                        </a:rPr>
                                        <m:t>𝐿</m:t>
                                      </m:r>
                                    </m:e>
                                    <m:sub>
                                      <m:r>
                                        <a:rPr lang="pt-BR" sz="2000" b="0" i="1">
                                          <a:latin typeface="Cambria Math" panose="02040503050406030204" pitchFamily="18" charset="0"/>
                                        </a:rPr>
                                        <m:t>h</m:t>
                                      </m:r>
                                    </m:sub>
                                  </m:sSub>
                                </m:e>
                              </m:d>
                            </m:e>
                            <m:sup>
                              <m:r>
                                <a:rPr lang="pt-BR" sz="2000" b="0" i="1">
                                  <a:latin typeface="Cambria Math" panose="02040503050406030204" pitchFamily="18" charset="0"/>
                                </a:rPr>
                                <m:t>2</m:t>
                              </m:r>
                            </m:sup>
                          </m:sSup>
                        </m:den>
                      </m:f>
                    </m:e>
                  </m:d>
                </m:oMath>
              </a14:m>
              <a:endParaRPr lang="pt-BR" sz="2000"/>
            </a:p>
          </xdr:txBody>
        </xdr:sp>
      </mc:Choice>
      <mc:Fallback xmlns="">
        <xdr:sp macro="" textlink="">
          <xdr:nvSpPr>
            <xdr:cNvPr id="21" name="CaixaDeTexto 12">
              <a:extLst>
                <a:ext uri="{FF2B5EF4-FFF2-40B4-BE49-F238E27FC236}">
                  <a16:creationId xmlns:a16="http://schemas.microsoft.com/office/drawing/2014/main" id="{86257DFB-C24F-4710-A55C-169B9954703C}"/>
                </a:ext>
              </a:extLst>
            </xdr:cNvPr>
            <xdr:cNvSpPr txBox="1"/>
          </xdr:nvSpPr>
          <xdr:spPr>
            <a:xfrm>
              <a:off x="2230438" y="19877087"/>
              <a:ext cx="4842670" cy="11442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2000" b="0" i="0">
                  <a:latin typeface="Cambria Math" panose="02040503050406030204" pitchFamily="18" charset="0"/>
                </a:rPr>
                <a:t>𝑅_1=(0,183</a:t>
              </a:r>
              <a:r>
                <a:rPr lang="pt-BR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pt-BR" sz="2000" b="0" i="0">
                  <a:latin typeface="Cambria Math" panose="02040503050406030204" pitchFamily="18" charset="0"/>
                  <a:sym typeface="Symbol" panose="05050102010706020507" pitchFamily="18" charset="2"/>
                </a:rPr>
                <a:t>)/𝐿_ℎ </a:t>
              </a:r>
              <a:r>
                <a:rPr lang="pt-BR" sz="2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pt-BR" sz="2000" i="0">
                  <a:latin typeface="Cambria Math" panose="02040503050406030204" pitchFamily="18" charset="0"/>
                </a:rPr>
                <a:t>𝑙</a:t>
              </a:r>
              <a:r>
                <a:rPr lang="pt-BR" sz="2000"/>
                <a:t>og</a:t>
              </a:r>
              <a:r>
                <a:rPr lang="pt-BR" sz="2000" i="0">
                  <a:latin typeface="Cambria Math" panose="02040503050406030204" pitchFamily="18" charset="0"/>
                </a:rPr>
                <a:t>[((√(</a:t>
              </a:r>
              <a:r>
                <a:rPr lang="pt-BR" sz="2000" b="0" i="0">
                  <a:latin typeface="Cambria Math" panose="02040503050406030204" pitchFamily="18" charset="0"/>
                </a:rPr>
                <a:t>𝐿_ℎ^2+𝐷_12^2 )+𝐿_ℎ )^2−𝐷_12^2)/(𝐷_12^2− (√(𝐿_ℎ^2+𝐷_12^2 )  −𝐿_ℎ )^2 )]</a:t>
              </a:r>
              <a:endParaRPr lang="pt-BR" sz="2000"/>
            </a:p>
          </xdr:txBody>
        </xdr:sp>
      </mc:Fallback>
    </mc:AlternateContent>
    <xdr:clientData/>
  </xdr:oneCellAnchor>
  <xdr:oneCellAnchor>
    <xdr:from>
      <xdr:col>11</xdr:col>
      <xdr:colOff>192682</xdr:colOff>
      <xdr:row>0</xdr:row>
      <xdr:rowOff>0</xdr:rowOff>
    </xdr:from>
    <xdr:ext cx="196016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CaixaDeTexto 21">
              <a:extLst>
                <a:ext uri="{FF2B5EF4-FFF2-40B4-BE49-F238E27FC236}">
                  <a16:creationId xmlns:a16="http://schemas.microsoft.com/office/drawing/2014/main" id="{B0998D2D-161E-443E-81F4-C851843082D5}"/>
                </a:ext>
              </a:extLst>
            </xdr:cNvPr>
            <xdr:cNvSpPr txBox="1"/>
          </xdr:nvSpPr>
          <xdr:spPr>
            <a:xfrm>
              <a:off x="9822457" y="642343"/>
              <a:ext cx="196016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pt-BR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√</m:t>
                  </m:r>
                </m:oMath>
              </a14:m>
              <a:r>
                <a:rPr lang="pt-BR" sz="1100"/>
                <a:t>3 </a:t>
              </a:r>
            </a:p>
          </xdr:txBody>
        </xdr:sp>
      </mc:Choice>
      <mc:Fallback xmlns="">
        <xdr:sp macro="" textlink="">
          <xdr:nvSpPr>
            <xdr:cNvPr id="22" name="CaixaDeTexto 21">
              <a:extLst>
                <a:ext uri="{FF2B5EF4-FFF2-40B4-BE49-F238E27FC236}">
                  <a16:creationId xmlns:a16="http://schemas.microsoft.com/office/drawing/2014/main" id="{B0998D2D-161E-443E-81F4-C851843082D5}"/>
                </a:ext>
              </a:extLst>
            </xdr:cNvPr>
            <xdr:cNvSpPr txBox="1"/>
          </xdr:nvSpPr>
          <xdr:spPr>
            <a:xfrm>
              <a:off x="9822457" y="642343"/>
              <a:ext cx="196016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</a:t>
              </a:r>
              <a:r>
                <a:rPr lang="pt-BR" sz="1100"/>
                <a:t>3 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drb-m.org/sobrecorrente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rb-m.org/sobrecorrente.pdf" TargetMode="External"/><Relationship Id="rId1" Type="http://schemas.openxmlformats.org/officeDocument/2006/relationships/hyperlink" Target="http://drb-m.org/tabelapirelli.htm" TargetMode="External"/><Relationship Id="rId6" Type="http://schemas.openxmlformats.org/officeDocument/2006/relationships/hyperlink" Target="http://www.drb-m.org/diferencialresidual.pdf" TargetMode="External"/><Relationship Id="rId5" Type="http://schemas.openxmlformats.org/officeDocument/2006/relationships/hyperlink" Target="http://www.drb-m.org/barramentos.pdf" TargetMode="External"/><Relationship Id="rId4" Type="http://schemas.openxmlformats.org/officeDocument/2006/relationships/hyperlink" Target="http://www.drb-m.org/av1/Dimensionamentodeeletrodutos2020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rb-m.org/barramentos.pdf" TargetMode="External"/><Relationship Id="rId1" Type="http://schemas.openxmlformats.org/officeDocument/2006/relationships/hyperlink" Target="http://www.drb-m.org/av1/Dimensionamentodeeletrodutos2020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drb-m.org/Icu-Ics-Disjuntor.pdf" TargetMode="External"/><Relationship Id="rId1" Type="http://schemas.openxmlformats.org/officeDocument/2006/relationships/hyperlink" Target="http://www.drb-m.org/ccdisjuntores.pdf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drb-m.org/aterramento.pdf" TargetMode="External"/><Relationship Id="rId1" Type="http://schemas.openxmlformats.org/officeDocument/2006/relationships/hyperlink" Target="http://www.drb-m.org/perigosdaca.pdf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40"/>
  <sheetViews>
    <sheetView showGridLines="0" topLeftCell="A19" zoomScale="145" zoomScaleNormal="145" workbookViewId="0">
      <selection activeCell="E62" sqref="E62"/>
    </sheetView>
  </sheetViews>
  <sheetFormatPr defaultColWidth="12.625" defaultRowHeight="15" customHeight="1"/>
  <cols>
    <col min="1" max="1" width="11" customWidth="1"/>
    <col min="2" max="2" width="9.625" customWidth="1"/>
    <col min="3" max="3" width="9.75" customWidth="1"/>
    <col min="4" max="4" width="9.5" customWidth="1"/>
    <col min="5" max="5" width="10.875" customWidth="1"/>
    <col min="6" max="6" width="11.25" customWidth="1"/>
    <col min="7" max="7" width="9.375" style="783" customWidth="1"/>
    <col min="8" max="8" width="8.75" customWidth="1"/>
    <col min="9" max="9" width="10.25" customWidth="1"/>
    <col min="10" max="10" width="8.75" style="783" customWidth="1"/>
    <col min="11" max="11" width="10.5" customWidth="1"/>
    <col min="12" max="13" width="8.75" customWidth="1"/>
    <col min="14" max="14" width="9.25" customWidth="1"/>
    <col min="15" max="15" width="8.25" customWidth="1"/>
    <col min="16" max="16" width="10.125" customWidth="1"/>
    <col min="17" max="17" width="7.25" customWidth="1"/>
    <col min="18" max="18" width="12.375" customWidth="1"/>
    <col min="19" max="19" width="15.25" customWidth="1"/>
    <col min="20" max="20" width="16.625" customWidth="1"/>
    <col min="21" max="21" width="14.625" customWidth="1"/>
    <col min="22" max="22" width="15.25" customWidth="1"/>
    <col min="23" max="23" width="12" customWidth="1"/>
    <col min="24" max="24" width="11.5" customWidth="1"/>
    <col min="25" max="25" width="15" customWidth="1"/>
    <col min="26" max="26" width="11.875" customWidth="1"/>
    <col min="27" max="27" width="7.625" customWidth="1"/>
    <col min="28" max="28" width="8.75" customWidth="1"/>
    <col min="29" max="29" width="9.75" customWidth="1"/>
    <col min="30" max="30" width="9.5" customWidth="1"/>
  </cols>
  <sheetData>
    <row r="1" spans="1:35" ht="15" customHeight="1">
      <c r="A1" s="185" t="s">
        <v>0</v>
      </c>
      <c r="B1" s="186"/>
      <c r="C1" s="187"/>
      <c r="D1" s="186"/>
      <c r="E1" s="186"/>
      <c r="F1" s="186"/>
      <c r="G1" s="778"/>
      <c r="H1" s="186"/>
      <c r="I1" s="186"/>
      <c r="J1" s="778"/>
      <c r="K1" s="186"/>
      <c r="L1" s="186"/>
      <c r="M1" s="186"/>
      <c r="N1" s="186"/>
      <c r="O1" s="188"/>
      <c r="P1" s="188"/>
      <c r="Q1" s="188"/>
    </row>
    <row r="2" spans="1:35" ht="15.75" customHeight="1">
      <c r="A2" s="189" t="s">
        <v>1</v>
      </c>
      <c r="B2" s="204"/>
      <c r="C2" s="202"/>
      <c r="D2" s="190"/>
      <c r="E2" s="191"/>
      <c r="F2" s="191"/>
      <c r="G2" s="779"/>
      <c r="H2" s="191"/>
      <c r="I2" s="191"/>
      <c r="J2" s="779"/>
      <c r="K2" s="191"/>
      <c r="L2" s="191"/>
      <c r="M2" s="191"/>
      <c r="N2" s="191"/>
      <c r="O2" s="191"/>
      <c r="P2" s="191"/>
      <c r="Q2" s="191"/>
    </row>
    <row r="3" spans="1:35" ht="52.9" customHeight="1">
      <c r="A3" s="203" t="s">
        <v>61</v>
      </c>
      <c r="B3" s="200" t="s">
        <v>39</v>
      </c>
      <c r="C3" s="205"/>
      <c r="D3" s="201" t="s">
        <v>138</v>
      </c>
      <c r="E3" s="192" t="s">
        <v>140</v>
      </c>
      <c r="F3" s="193" t="s">
        <v>139</v>
      </c>
      <c r="G3" s="780" t="s">
        <v>141</v>
      </c>
      <c r="H3" s="194" t="s">
        <v>142</v>
      </c>
      <c r="I3" s="195" t="s">
        <v>11</v>
      </c>
      <c r="J3" s="799" t="s">
        <v>143</v>
      </c>
      <c r="K3" s="196" t="s">
        <v>144</v>
      </c>
      <c r="L3" s="432" t="s">
        <v>178</v>
      </c>
      <c r="M3" s="433" t="s">
        <v>179</v>
      </c>
      <c r="N3" s="432" t="s">
        <v>212</v>
      </c>
      <c r="O3" s="434" t="s">
        <v>214</v>
      </c>
      <c r="P3" s="435" t="s">
        <v>213</v>
      </c>
      <c r="Q3" s="434" t="s">
        <v>215</v>
      </c>
    </row>
    <row r="4" spans="1:35">
      <c r="A4" s="214" t="s">
        <v>62</v>
      </c>
      <c r="B4" s="216"/>
      <c r="C4" s="843"/>
      <c r="D4" s="215"/>
      <c r="E4" s="207"/>
      <c r="F4" s="842">
        <f t="shared" ref="F4:F14" si="0">2*(D4+E4)</f>
        <v>0</v>
      </c>
      <c r="G4" s="781">
        <f t="shared" ref="G4:G14" si="1">D4*E4</f>
        <v>0</v>
      </c>
      <c r="H4" s="213">
        <f>F4/3</f>
        <v>0</v>
      </c>
      <c r="I4" s="209">
        <f t="shared" ref="I4:I13" si="2">ROUNDUP(H4,0)</f>
        <v>0</v>
      </c>
      <c r="J4" s="781">
        <f t="shared" ref="J4:J14" si="3">IF(G4&lt;40,G4/4,IF(G4&gt;=40,(G4-40)/10+10))</f>
        <v>0</v>
      </c>
      <c r="K4" s="210">
        <f t="shared" ref="K4:K14" si="4">ROUNDUP(J4,0)</f>
        <v>0</v>
      </c>
      <c r="L4" s="212">
        <f t="shared" ref="L4:L5" si="5">IF(I4=K4,I4,IF(I4&gt;K4,I4,IF(K4&gt;I4,K4)))*1</f>
        <v>0</v>
      </c>
      <c r="M4" s="460">
        <f t="shared" ref="M4:M5" si="6">IF(I4=K4,I4,IF(I4&gt;K4,I4,IF(K4&gt;I4,K4)))*200</f>
        <v>0</v>
      </c>
      <c r="N4" s="494"/>
      <c r="O4" s="438"/>
      <c r="P4" s="525"/>
      <c r="Q4" s="525"/>
    </row>
    <row r="5" spans="1:35">
      <c r="A5" s="77" t="s">
        <v>63</v>
      </c>
      <c r="B5" s="216"/>
      <c r="C5" s="843"/>
      <c r="D5" s="215"/>
      <c r="E5" s="207"/>
      <c r="F5" s="208">
        <f t="shared" si="0"/>
        <v>0</v>
      </c>
      <c r="G5" s="781">
        <f t="shared" si="1"/>
        <v>0</v>
      </c>
      <c r="H5" s="213">
        <f t="shared" ref="H5:H14" si="7">F5/3</f>
        <v>0</v>
      </c>
      <c r="I5" s="209">
        <f t="shared" si="2"/>
        <v>0</v>
      </c>
      <c r="J5" s="781">
        <f t="shared" si="3"/>
        <v>0</v>
      </c>
      <c r="K5" s="210">
        <f t="shared" si="4"/>
        <v>0</v>
      </c>
      <c r="L5" s="212">
        <f t="shared" si="5"/>
        <v>0</v>
      </c>
      <c r="M5" s="211">
        <f t="shared" si="6"/>
        <v>0</v>
      </c>
      <c r="N5" s="428"/>
      <c r="O5" s="330"/>
      <c r="P5" s="526"/>
      <c r="Q5" s="525"/>
    </row>
    <row r="6" spans="1:35">
      <c r="A6" s="77" t="s">
        <v>64</v>
      </c>
      <c r="B6" s="216"/>
      <c r="C6" s="843"/>
      <c r="D6" s="215"/>
      <c r="E6" s="207"/>
      <c r="F6" s="208">
        <f t="shared" si="0"/>
        <v>0</v>
      </c>
      <c r="G6" s="781">
        <f t="shared" si="1"/>
        <v>0</v>
      </c>
      <c r="H6" s="213">
        <f t="shared" si="7"/>
        <v>0</v>
      </c>
      <c r="I6" s="209">
        <f t="shared" si="2"/>
        <v>0</v>
      </c>
      <c r="J6" s="781">
        <f t="shared" si="3"/>
        <v>0</v>
      </c>
      <c r="K6" s="210">
        <f t="shared" si="4"/>
        <v>0</v>
      </c>
      <c r="L6" s="212">
        <f t="shared" ref="L6:L14" si="8">IF(I6=K6,I6,IF(I6&gt;K6,I6,IF(K6&gt;I6,K6)))*1</f>
        <v>0</v>
      </c>
      <c r="M6" s="211">
        <f t="shared" ref="M6:M13" si="9">IF(I6=K6,I6,IF(I6&gt;K6,I6,IF(K6&gt;I6,K6)))*200</f>
        <v>0</v>
      </c>
      <c r="N6" s="428"/>
      <c r="O6" s="329"/>
      <c r="P6" s="526"/>
      <c r="Q6" s="525"/>
    </row>
    <row r="7" spans="1:35">
      <c r="A7" s="77" t="s">
        <v>65</v>
      </c>
      <c r="B7" s="216"/>
      <c r="C7" s="843"/>
      <c r="D7" s="215"/>
      <c r="E7" s="207"/>
      <c r="F7" s="208">
        <f t="shared" si="0"/>
        <v>0</v>
      </c>
      <c r="G7" s="781">
        <f t="shared" si="1"/>
        <v>0</v>
      </c>
      <c r="H7" s="213">
        <f t="shared" si="7"/>
        <v>0</v>
      </c>
      <c r="I7" s="209">
        <f t="shared" si="2"/>
        <v>0</v>
      </c>
      <c r="J7" s="781">
        <f t="shared" si="3"/>
        <v>0</v>
      </c>
      <c r="K7" s="210">
        <f t="shared" si="4"/>
        <v>0</v>
      </c>
      <c r="L7" s="212">
        <f t="shared" si="8"/>
        <v>0</v>
      </c>
      <c r="M7" s="211">
        <f t="shared" si="9"/>
        <v>0</v>
      </c>
      <c r="N7" s="428"/>
      <c r="O7" s="329"/>
      <c r="P7" s="436"/>
      <c r="Q7" s="459"/>
    </row>
    <row r="8" spans="1:35">
      <c r="A8" s="77" t="s">
        <v>66</v>
      </c>
      <c r="B8" s="216"/>
      <c r="C8" s="843"/>
      <c r="D8" s="215"/>
      <c r="E8" s="207"/>
      <c r="F8" s="208">
        <f t="shared" si="0"/>
        <v>0</v>
      </c>
      <c r="G8" s="781">
        <f t="shared" si="1"/>
        <v>0</v>
      </c>
      <c r="H8" s="213">
        <f t="shared" si="7"/>
        <v>0</v>
      </c>
      <c r="I8" s="209">
        <f t="shared" si="2"/>
        <v>0</v>
      </c>
      <c r="J8" s="781">
        <f t="shared" si="3"/>
        <v>0</v>
      </c>
      <c r="K8" s="210">
        <f t="shared" si="4"/>
        <v>0</v>
      </c>
      <c r="L8" s="212">
        <f t="shared" si="8"/>
        <v>0</v>
      </c>
      <c r="M8" s="211">
        <f t="shared" si="9"/>
        <v>0</v>
      </c>
      <c r="N8" s="428"/>
      <c r="O8" s="329"/>
      <c r="P8" s="436"/>
      <c r="Q8" s="459"/>
    </row>
    <row r="9" spans="1:35">
      <c r="A9" s="77" t="s">
        <v>67</v>
      </c>
      <c r="B9" s="216"/>
      <c r="C9" s="843"/>
      <c r="D9" s="215"/>
      <c r="E9" s="207"/>
      <c r="F9" s="208">
        <f t="shared" si="0"/>
        <v>0</v>
      </c>
      <c r="G9" s="781">
        <f t="shared" si="1"/>
        <v>0</v>
      </c>
      <c r="H9" s="213">
        <f t="shared" si="7"/>
        <v>0</v>
      </c>
      <c r="I9" s="209">
        <f t="shared" si="2"/>
        <v>0</v>
      </c>
      <c r="J9" s="781">
        <f t="shared" si="3"/>
        <v>0</v>
      </c>
      <c r="K9" s="210">
        <f t="shared" si="4"/>
        <v>0</v>
      </c>
      <c r="L9" s="212">
        <f t="shared" si="8"/>
        <v>0</v>
      </c>
      <c r="M9" s="211">
        <f t="shared" si="9"/>
        <v>0</v>
      </c>
      <c r="N9" s="428"/>
      <c r="O9" s="329"/>
      <c r="P9" s="436"/>
      <c r="Q9" s="459"/>
    </row>
    <row r="10" spans="1:35">
      <c r="A10" s="77" t="s">
        <v>68</v>
      </c>
      <c r="B10" s="216"/>
      <c r="C10" s="843"/>
      <c r="D10" s="215"/>
      <c r="E10" s="207"/>
      <c r="F10" s="208">
        <f t="shared" si="0"/>
        <v>0</v>
      </c>
      <c r="G10" s="781">
        <f t="shared" si="1"/>
        <v>0</v>
      </c>
      <c r="H10" s="213">
        <f t="shared" si="7"/>
        <v>0</v>
      </c>
      <c r="I10" s="209">
        <f t="shared" si="2"/>
        <v>0</v>
      </c>
      <c r="J10" s="781">
        <f t="shared" si="3"/>
        <v>0</v>
      </c>
      <c r="K10" s="210">
        <f t="shared" si="4"/>
        <v>0</v>
      </c>
      <c r="L10" s="212">
        <f t="shared" si="8"/>
        <v>0</v>
      </c>
      <c r="M10" s="211">
        <f t="shared" si="9"/>
        <v>0</v>
      </c>
      <c r="N10" s="428"/>
      <c r="O10" s="329"/>
      <c r="P10" s="436"/>
      <c r="Q10" s="459"/>
      <c r="R10">
        <v>2</v>
      </c>
    </row>
    <row r="11" spans="1:35">
      <c r="A11" s="77" t="s">
        <v>69</v>
      </c>
      <c r="B11" s="216"/>
      <c r="C11" s="843"/>
      <c r="D11" s="215"/>
      <c r="E11" s="207"/>
      <c r="F11" s="208">
        <f t="shared" si="0"/>
        <v>0</v>
      </c>
      <c r="G11" s="781">
        <f t="shared" si="1"/>
        <v>0</v>
      </c>
      <c r="H11" s="213">
        <f t="shared" si="7"/>
        <v>0</v>
      </c>
      <c r="I11" s="209">
        <f t="shared" si="2"/>
        <v>0</v>
      </c>
      <c r="J11" s="781">
        <f t="shared" si="3"/>
        <v>0</v>
      </c>
      <c r="K11" s="210">
        <f t="shared" si="4"/>
        <v>0</v>
      </c>
      <c r="L11" s="212">
        <f t="shared" si="8"/>
        <v>0</v>
      </c>
      <c r="M11" s="211">
        <f t="shared" si="9"/>
        <v>0</v>
      </c>
      <c r="N11" s="428"/>
      <c r="O11" s="329"/>
      <c r="P11" s="437"/>
      <c r="Q11" s="459"/>
    </row>
    <row r="12" spans="1:35">
      <c r="A12" s="77" t="s">
        <v>70</v>
      </c>
      <c r="B12" s="216"/>
      <c r="C12" s="843"/>
      <c r="D12" s="215"/>
      <c r="E12" s="207"/>
      <c r="F12" s="208">
        <f t="shared" si="0"/>
        <v>0</v>
      </c>
      <c r="G12" s="781">
        <f t="shared" si="1"/>
        <v>0</v>
      </c>
      <c r="H12" s="213">
        <f t="shared" si="7"/>
        <v>0</v>
      </c>
      <c r="I12" s="209">
        <f t="shared" si="2"/>
        <v>0</v>
      </c>
      <c r="J12" s="781">
        <f t="shared" si="3"/>
        <v>0</v>
      </c>
      <c r="K12" s="210">
        <f t="shared" si="4"/>
        <v>0</v>
      </c>
      <c r="L12" s="212">
        <f t="shared" si="8"/>
        <v>0</v>
      </c>
      <c r="M12" s="211">
        <f t="shared" si="9"/>
        <v>0</v>
      </c>
      <c r="N12" s="428"/>
      <c r="O12" s="329"/>
      <c r="P12" s="437"/>
      <c r="Q12" s="459"/>
    </row>
    <row r="13" spans="1:35">
      <c r="A13" s="77" t="s">
        <v>71</v>
      </c>
      <c r="B13" s="216"/>
      <c r="C13" s="843"/>
      <c r="D13" s="215"/>
      <c r="E13" s="207"/>
      <c r="F13" s="208">
        <f t="shared" si="0"/>
        <v>0</v>
      </c>
      <c r="G13" s="781">
        <f t="shared" si="1"/>
        <v>0</v>
      </c>
      <c r="H13" s="213">
        <f t="shared" si="7"/>
        <v>0</v>
      </c>
      <c r="I13" s="209">
        <f t="shared" si="2"/>
        <v>0</v>
      </c>
      <c r="J13" s="781">
        <f t="shared" si="3"/>
        <v>0</v>
      </c>
      <c r="K13" s="210">
        <f t="shared" si="4"/>
        <v>0</v>
      </c>
      <c r="L13" s="212">
        <f t="shared" si="8"/>
        <v>0</v>
      </c>
      <c r="M13" s="211">
        <f t="shared" si="9"/>
        <v>0</v>
      </c>
      <c r="N13" s="428"/>
      <c r="O13" s="329"/>
      <c r="P13" s="437"/>
      <c r="Q13" s="459"/>
    </row>
    <row r="14" spans="1:35" ht="16.149999999999999" customHeight="1">
      <c r="A14" s="77" t="s">
        <v>72</v>
      </c>
      <c r="B14" s="216"/>
      <c r="C14" s="843"/>
      <c r="D14" s="215"/>
      <c r="E14" s="207"/>
      <c r="F14" s="208">
        <f t="shared" si="0"/>
        <v>0</v>
      </c>
      <c r="G14" s="781">
        <f t="shared" si="1"/>
        <v>0</v>
      </c>
      <c r="H14" s="213">
        <f t="shared" si="7"/>
        <v>0</v>
      </c>
      <c r="I14" s="209">
        <f>ROUNDUP(H14,0)</f>
        <v>0</v>
      </c>
      <c r="J14" s="781">
        <f t="shared" si="3"/>
        <v>0</v>
      </c>
      <c r="K14" s="210">
        <f t="shared" si="4"/>
        <v>0</v>
      </c>
      <c r="L14" s="212">
        <f t="shared" si="8"/>
        <v>0</v>
      </c>
      <c r="M14" s="211">
        <f>IF(I14=K14,I14,IF(I14&gt;K14,I14,IF(K14&gt;I14,K14)))*200</f>
        <v>0</v>
      </c>
      <c r="N14" s="428"/>
      <c r="O14" s="329"/>
      <c r="P14" s="436"/>
      <c r="Q14" s="459"/>
    </row>
    <row r="15" spans="1:35" ht="14.25" customHeight="1">
      <c r="A15" s="332"/>
      <c r="B15" s="333" t="s">
        <v>39</v>
      </c>
      <c r="C15" s="844"/>
      <c r="D15" s="334"/>
      <c r="E15" s="436"/>
      <c r="F15" s="198"/>
      <c r="G15" s="782"/>
      <c r="H15" s="199"/>
      <c r="I15" s="197"/>
      <c r="J15" s="800"/>
      <c r="K15" s="82"/>
      <c r="L15" s="331">
        <f t="shared" ref="L15:Q15" si="10">SUM(L4:L14)</f>
        <v>0</v>
      </c>
      <c r="M15" s="331">
        <f t="shared" si="10"/>
        <v>0</v>
      </c>
      <c r="N15" s="331">
        <f t="shared" si="10"/>
        <v>0</v>
      </c>
      <c r="O15" s="413">
        <f t="shared" si="10"/>
        <v>0</v>
      </c>
      <c r="P15" s="331">
        <f t="shared" si="10"/>
        <v>0</v>
      </c>
      <c r="Q15" s="413">
        <f t="shared" si="10"/>
        <v>0</v>
      </c>
      <c r="AC15" s="4"/>
      <c r="AD15" s="4"/>
      <c r="AE15" s="4"/>
      <c r="AF15" s="4"/>
      <c r="AG15" s="4"/>
      <c r="AH15" s="4"/>
      <c r="AI15" s="4"/>
    </row>
    <row r="16" spans="1:35" ht="16.149999999999999" customHeight="1" thickBot="1">
      <c r="A16" s="157" t="s">
        <v>1</v>
      </c>
      <c r="K16" s="60"/>
      <c r="AC16" s="4"/>
      <c r="AD16" s="4"/>
      <c r="AE16" s="4"/>
      <c r="AF16" s="4"/>
      <c r="AG16" s="4"/>
      <c r="AH16" s="4"/>
      <c r="AI16" s="4"/>
    </row>
    <row r="17" spans="1:35" ht="60" customHeight="1" thickBot="1">
      <c r="A17" s="445" t="s">
        <v>224</v>
      </c>
      <c r="B17" s="445" t="s">
        <v>225</v>
      </c>
      <c r="C17" s="515" t="s">
        <v>182</v>
      </c>
      <c r="D17" s="446" t="s">
        <v>181</v>
      </c>
      <c r="E17" s="447" t="s">
        <v>180</v>
      </c>
      <c r="F17" s="447" t="s">
        <v>208</v>
      </c>
      <c r="G17" s="784" t="s">
        <v>207</v>
      </c>
      <c r="H17" s="448" t="s">
        <v>4</v>
      </c>
      <c r="I17" s="449" t="s">
        <v>5</v>
      </c>
      <c r="J17" s="801" t="s">
        <v>6</v>
      </c>
      <c r="K17" s="449" t="s">
        <v>7</v>
      </c>
      <c r="L17" s="449" t="s">
        <v>8</v>
      </c>
      <c r="M17" s="458" t="s">
        <v>211</v>
      </c>
      <c r="N17" s="502" t="s">
        <v>221</v>
      </c>
      <c r="O17" s="503" t="s">
        <v>222</v>
      </c>
      <c r="P17" s="450" t="s">
        <v>10</v>
      </c>
      <c r="R17" s="155"/>
      <c r="S17" s="60"/>
      <c r="T17" s="4"/>
      <c r="U17" s="80"/>
      <c r="V17" s="79"/>
      <c r="W17" s="79"/>
      <c r="X17" s="79"/>
      <c r="Y17" s="3"/>
      <c r="Z17" s="5"/>
      <c r="AA17" s="3"/>
      <c r="AC17" s="4"/>
      <c r="AD17" s="4"/>
      <c r="AE17" s="4"/>
      <c r="AF17" s="4"/>
      <c r="AG17" s="4"/>
      <c r="AH17" s="4"/>
      <c r="AI17" s="4"/>
    </row>
    <row r="18" spans="1:35" s="451" customFormat="1" ht="29.25" customHeight="1">
      <c r="A18" s="513" t="s">
        <v>223</v>
      </c>
      <c r="B18" s="495">
        <f>L15</f>
        <v>0</v>
      </c>
      <c r="C18" s="496">
        <f>M15</f>
        <v>0</v>
      </c>
      <c r="D18" s="497"/>
      <c r="E18" s="498" t="str">
        <f>IFERROR(B18/$D$18,"")</f>
        <v/>
      </c>
      <c r="F18" s="499" t="str">
        <f>IFERROR(ROUNDUP(E18,0),"")</f>
        <v/>
      </c>
      <c r="G18" s="498" t="str">
        <f>IFERROR(F18*200,"")</f>
        <v/>
      </c>
      <c r="H18" s="500"/>
      <c r="I18" s="501" t="str">
        <f t="shared" ref="I18:I20" si="11">IFERROR(G18/H18,"")</f>
        <v/>
      </c>
      <c r="J18" s="845"/>
      <c r="K18" s="846"/>
      <c r="L18" s="847" t="str">
        <f t="shared" ref="L18:L20" si="12">IFERROR(I18/J18/K18,"")</f>
        <v/>
      </c>
      <c r="M18" s="850"/>
      <c r="N18" s="851"/>
      <c r="O18" s="852"/>
      <c r="P18" s="853"/>
      <c r="R18" s="452"/>
      <c r="S18" s="453"/>
      <c r="T18" s="454"/>
      <c r="U18" s="455"/>
      <c r="V18" s="456"/>
      <c r="W18" s="456"/>
      <c r="X18" s="456"/>
      <c r="Y18" s="457"/>
      <c r="Z18" s="457"/>
      <c r="AA18" s="457"/>
      <c r="AC18" s="454"/>
      <c r="AD18" s="454"/>
      <c r="AE18" s="454"/>
      <c r="AF18" s="454"/>
      <c r="AG18" s="454"/>
      <c r="AH18" s="454"/>
      <c r="AI18" s="454"/>
    </row>
    <row r="19" spans="1:35" ht="16.149999999999999" customHeight="1">
      <c r="A19" s="489" t="s">
        <v>209</v>
      </c>
      <c r="B19" s="429">
        <f>N15</f>
        <v>0</v>
      </c>
      <c r="C19" s="430">
        <f>O15</f>
        <v>0</v>
      </c>
      <c r="D19" s="504"/>
      <c r="E19" s="505" t="str">
        <f>IFERROR(B19/$D$19,"")</f>
        <v/>
      </c>
      <c r="F19" s="506" t="str">
        <f>IFERROR(ROUNDUP(E19,0),"")</f>
        <v/>
      </c>
      <c r="G19" s="785" t="str">
        <f>IFERROR(C19/B19,"")</f>
        <v/>
      </c>
      <c r="H19" s="507"/>
      <c r="I19" s="508" t="str">
        <f t="shared" si="11"/>
        <v/>
      </c>
      <c r="J19" s="845"/>
      <c r="K19" s="846"/>
      <c r="L19" s="848" t="str">
        <f t="shared" si="12"/>
        <v/>
      </c>
      <c r="M19" s="854"/>
      <c r="N19" s="856"/>
      <c r="O19" s="858"/>
      <c r="P19" s="859"/>
      <c r="R19" s="155"/>
      <c r="S19" s="60"/>
      <c r="T19" s="4"/>
      <c r="U19" s="80"/>
      <c r="V19" s="79"/>
      <c r="W19" s="79"/>
      <c r="X19" s="79"/>
      <c r="Y19" s="3"/>
      <c r="Z19" s="5"/>
      <c r="AA19" s="3"/>
      <c r="AC19" s="4"/>
      <c r="AD19" s="4"/>
      <c r="AE19" s="4"/>
      <c r="AF19" s="4"/>
      <c r="AG19" s="4"/>
      <c r="AH19" s="4"/>
      <c r="AI19" s="4"/>
    </row>
    <row r="20" spans="1:35" s="60" customFormat="1" ht="16.149999999999999" customHeight="1" thickBot="1">
      <c r="A20" s="489" t="s">
        <v>210</v>
      </c>
      <c r="B20" s="429">
        <f>P15</f>
        <v>0</v>
      </c>
      <c r="C20" s="430">
        <f>Q15</f>
        <v>0</v>
      </c>
      <c r="D20" s="514"/>
      <c r="E20" s="509" t="str">
        <f>IFERROR(B20/$D$20,"")</f>
        <v/>
      </c>
      <c r="F20" s="510" t="str">
        <f>IFERROR(ROUNDUP(E20,0),"")</f>
        <v/>
      </c>
      <c r="G20" s="786" t="str">
        <f>IFERROR(C20/B20,"")</f>
        <v/>
      </c>
      <c r="H20" s="511"/>
      <c r="I20" s="512" t="str">
        <f t="shared" si="11"/>
        <v/>
      </c>
      <c r="J20" s="845"/>
      <c r="K20" s="846"/>
      <c r="L20" s="849" t="str">
        <f t="shared" si="12"/>
        <v/>
      </c>
      <c r="M20" s="855"/>
      <c r="N20" s="857"/>
      <c r="O20" s="860"/>
      <c r="P20" s="861"/>
      <c r="R20" s="155"/>
      <c r="T20" s="80"/>
      <c r="V20" s="79"/>
      <c r="W20" s="79"/>
      <c r="X20" s="79"/>
      <c r="Y20" s="150"/>
      <c r="Z20" s="183"/>
      <c r="AA20" s="150"/>
      <c r="AC20" s="59"/>
      <c r="AD20" s="59"/>
      <c r="AE20" s="59"/>
      <c r="AF20" s="59"/>
      <c r="AG20" s="59"/>
      <c r="AH20" s="59"/>
      <c r="AI20" s="59"/>
    </row>
    <row r="21" spans="1:35" s="60" customFormat="1" ht="16.149999999999999" customHeight="1" thickBot="1">
      <c r="A21" s="431" t="s">
        <v>219</v>
      </c>
      <c r="D21" s="276"/>
      <c r="E21" s="287"/>
      <c r="F21" s="278"/>
      <c r="G21" s="787" t="s">
        <v>220</v>
      </c>
      <c r="H21" s="411"/>
      <c r="I21" s="279"/>
      <c r="J21" s="280"/>
      <c r="K21" s="184"/>
      <c r="L21" s="184"/>
      <c r="M21" s="872"/>
      <c r="N21" s="873"/>
      <c r="O21" s="874" t="s">
        <v>320</v>
      </c>
      <c r="P21" s="184"/>
      <c r="Q21" s="283"/>
      <c r="R21" s="155"/>
      <c r="T21" s="80"/>
      <c r="V21" s="79"/>
      <c r="W21" s="79"/>
      <c r="X21" s="79"/>
      <c r="Y21" s="150"/>
      <c r="Z21" s="183"/>
      <c r="AA21" s="150"/>
      <c r="AC21" s="59"/>
      <c r="AD21" s="59"/>
      <c r="AE21" s="59"/>
      <c r="AF21" s="59"/>
      <c r="AG21" s="59"/>
      <c r="AH21" s="59"/>
      <c r="AI21" s="59"/>
    </row>
    <row r="22" spans="1:35" s="60" customFormat="1" ht="48.75" customHeight="1">
      <c r="A22" s="439" t="s">
        <v>183</v>
      </c>
      <c r="B22" s="288" t="s">
        <v>216</v>
      </c>
      <c r="C22" s="288" t="s">
        <v>217</v>
      </c>
      <c r="D22" s="284" t="s">
        <v>74</v>
      </c>
      <c r="E22" s="285" t="s">
        <v>75</v>
      </c>
      <c r="F22" s="285" t="s">
        <v>315</v>
      </c>
      <c r="G22" s="286" t="s">
        <v>76</v>
      </c>
      <c r="H22" s="788" t="s">
        <v>77</v>
      </c>
      <c r="I22" s="864" t="s">
        <v>318</v>
      </c>
      <c r="J22" s="866" t="s">
        <v>316</v>
      </c>
      <c r="K22" s="877" t="s">
        <v>317</v>
      </c>
      <c r="L22" s="875" t="s">
        <v>218</v>
      </c>
      <c r="M22" s="875" t="s">
        <v>2</v>
      </c>
      <c r="N22" s="875" t="s">
        <v>9</v>
      </c>
      <c r="O22" s="875" t="s">
        <v>319</v>
      </c>
      <c r="P22" s="876" t="s">
        <v>322</v>
      </c>
      <c r="R22" s="155"/>
      <c r="T22" s="59"/>
      <c r="V22" s="79"/>
      <c r="W22" s="79"/>
      <c r="X22" s="79"/>
      <c r="Y22" s="150"/>
      <c r="Z22" s="183"/>
      <c r="AA22" s="150"/>
      <c r="AC22" s="59"/>
      <c r="AD22" s="59"/>
      <c r="AE22" s="59"/>
      <c r="AF22" s="59"/>
      <c r="AG22" s="59"/>
      <c r="AH22" s="59"/>
      <c r="AI22" s="59"/>
    </row>
    <row r="23" spans="1:35" s="60" customFormat="1" ht="16.149999999999999" customHeight="1" thickBot="1">
      <c r="A23" s="440">
        <f>C18*0.8</f>
        <v>0</v>
      </c>
      <c r="B23" s="441">
        <f>C19</f>
        <v>0</v>
      </c>
      <c r="C23" s="442">
        <f>C20</f>
        <v>0</v>
      </c>
      <c r="D23" s="443">
        <f>SUM(A23:C23)</f>
        <v>0</v>
      </c>
      <c r="E23" s="880"/>
      <c r="F23" s="862">
        <f>IF((D23-E23)&lt;=0,D23)</f>
        <v>0</v>
      </c>
      <c r="G23" s="863">
        <f>0.7*F23</f>
        <v>0</v>
      </c>
      <c r="H23" s="789">
        <f>E23+G23</f>
        <v>0</v>
      </c>
      <c r="I23" s="444">
        <f>H23/0.8</f>
        <v>0</v>
      </c>
      <c r="J23" s="865"/>
      <c r="K23" s="878" t="str">
        <f>IFERROR(I23/3^0.5/J23,"")</f>
        <v/>
      </c>
      <c r="L23" s="879">
        <v>2.5</v>
      </c>
      <c r="M23" s="870" t="s">
        <v>314</v>
      </c>
      <c r="N23" s="870">
        <v>2</v>
      </c>
      <c r="O23" s="871">
        <v>70</v>
      </c>
      <c r="P23" s="871" t="s">
        <v>321</v>
      </c>
      <c r="R23" s="155"/>
      <c r="T23" s="59"/>
      <c r="U23" s="80"/>
      <c r="V23" s="79"/>
      <c r="W23" s="79"/>
      <c r="X23" s="79"/>
      <c r="Y23" s="150"/>
      <c r="Z23" s="183"/>
      <c r="AA23" s="150"/>
      <c r="AC23" s="59"/>
      <c r="AD23" s="59"/>
      <c r="AE23" s="59"/>
      <c r="AF23" s="59"/>
      <c r="AG23" s="59"/>
      <c r="AH23" s="59"/>
      <c r="AI23" s="59"/>
    </row>
    <row r="24" spans="1:35" s="60" customFormat="1" ht="16.149999999999999" customHeight="1">
      <c r="A24" s="706" t="s">
        <v>284</v>
      </c>
      <c r="B24" s="275"/>
      <c r="C24" s="765" t="s">
        <v>307</v>
      </c>
      <c r="D24" s="276"/>
      <c r="E24" s="277"/>
      <c r="F24" s="278"/>
      <c r="G24" s="790"/>
      <c r="H24" s="412"/>
      <c r="K24" s="184"/>
      <c r="L24" s="184"/>
      <c r="M24" s="281"/>
      <c r="N24" s="282"/>
      <c r="O24" s="184"/>
      <c r="P24" s="184"/>
      <c r="Q24" s="283"/>
      <c r="R24" s="155"/>
      <c r="T24" s="59"/>
      <c r="U24" s="80"/>
      <c r="V24" s="79"/>
      <c r="W24" s="79"/>
      <c r="X24" s="79"/>
      <c r="Y24" s="150"/>
      <c r="Z24" s="183"/>
      <c r="AA24" s="150"/>
      <c r="AC24" s="59"/>
      <c r="AD24" s="59"/>
      <c r="AE24" s="59"/>
      <c r="AF24" s="59"/>
      <c r="AG24" s="59"/>
      <c r="AH24" s="59"/>
      <c r="AI24" s="59"/>
    </row>
    <row r="25" spans="1:35" ht="14.25" customHeight="1" thickBot="1">
      <c r="A25" s="75"/>
      <c r="B25" s="76"/>
      <c r="C25" s="150"/>
      <c r="D25" s="58"/>
      <c r="E25" s="58"/>
      <c r="F25" s="58"/>
      <c r="G25" s="791"/>
      <c r="H25" s="151"/>
      <c r="I25" s="150"/>
      <c r="J25" s="272"/>
      <c r="K25" s="152"/>
      <c r="L25" s="153"/>
      <c r="M25" s="867"/>
      <c r="N25" s="868"/>
      <c r="O25" s="869"/>
      <c r="P25" s="869"/>
      <c r="Q25" s="156"/>
      <c r="R25" s="155"/>
      <c r="S25" s="60"/>
      <c r="T25" s="4"/>
      <c r="U25" s="80"/>
      <c r="V25" s="79"/>
      <c r="W25" s="79"/>
      <c r="X25" s="79"/>
      <c r="Y25" s="3"/>
      <c r="Z25" s="5"/>
      <c r="AA25" s="3"/>
      <c r="AC25" s="4"/>
      <c r="AD25" s="4"/>
      <c r="AE25" s="4"/>
      <c r="AF25" s="4"/>
      <c r="AG25" s="4"/>
      <c r="AH25" s="4"/>
      <c r="AI25" s="4"/>
    </row>
    <row r="26" spans="1:35" ht="16.149999999999999" customHeight="1">
      <c r="A26" s="75"/>
      <c r="B26" s="161" t="s">
        <v>15</v>
      </c>
      <c r="C26" s="87" t="s">
        <v>14</v>
      </c>
      <c r="D26" s="88" t="s">
        <v>15</v>
      </c>
      <c r="E26" s="88" t="s">
        <v>15</v>
      </c>
      <c r="F26" s="55" t="s">
        <v>14</v>
      </c>
      <c r="G26" s="792" t="s">
        <v>15</v>
      </c>
      <c r="H26" s="88" t="s">
        <v>15</v>
      </c>
      <c r="I26" s="55" t="s">
        <v>14</v>
      </c>
      <c r="J26" s="802" t="s">
        <v>13</v>
      </c>
      <c r="K26" s="52"/>
      <c r="L26" s="78"/>
      <c r="M26" s="53"/>
      <c r="N26" s="154"/>
      <c r="O26" s="154"/>
      <c r="P26" s="156"/>
      <c r="Q26" s="156"/>
      <c r="R26" s="155"/>
      <c r="S26" s="60"/>
      <c r="T26" s="4"/>
      <c r="U26" s="80"/>
      <c r="V26" s="79"/>
      <c r="W26" s="79"/>
      <c r="X26" s="79"/>
      <c r="Y26" s="3"/>
      <c r="Z26" s="5"/>
      <c r="AA26" s="3"/>
      <c r="AC26" s="4"/>
      <c r="AD26" s="4"/>
      <c r="AE26" s="4"/>
      <c r="AF26" s="4"/>
      <c r="AG26" s="4"/>
      <c r="AH26" s="4"/>
      <c r="AI26" s="4"/>
    </row>
    <row r="27" spans="1:35" ht="16.149999999999999" customHeight="1" thickBot="1">
      <c r="A27" s="75"/>
      <c r="B27" s="265" t="s">
        <v>16</v>
      </c>
      <c r="C27" s="266" t="s">
        <v>17</v>
      </c>
      <c r="D27" s="267" t="s">
        <v>18</v>
      </c>
      <c r="E27" s="267" t="s">
        <v>18</v>
      </c>
      <c r="F27" s="268" t="s">
        <v>19</v>
      </c>
      <c r="G27" s="793" t="s">
        <v>18</v>
      </c>
      <c r="H27" s="267" t="s">
        <v>16</v>
      </c>
      <c r="I27" s="268" t="s">
        <v>20</v>
      </c>
      <c r="J27" s="803" t="s">
        <v>18</v>
      </c>
      <c r="K27" s="52"/>
      <c r="L27" s="78"/>
      <c r="M27" s="18"/>
      <c r="N27" s="154"/>
      <c r="O27" s="154"/>
      <c r="P27" s="156"/>
      <c r="Q27" s="156"/>
      <c r="R27" s="155"/>
      <c r="S27" s="60"/>
      <c r="T27" s="4"/>
      <c r="U27" s="80"/>
      <c r="V27" s="79"/>
      <c r="W27" s="79"/>
      <c r="X27" s="79"/>
      <c r="Y27" s="3"/>
      <c r="Z27" s="5"/>
      <c r="AA27" s="3"/>
      <c r="AC27" s="4"/>
      <c r="AD27" s="4"/>
      <c r="AE27" s="4"/>
      <c r="AF27" s="4"/>
      <c r="AG27" s="4"/>
      <c r="AH27" s="4"/>
      <c r="AI27" s="4"/>
    </row>
    <row r="28" spans="1:35" ht="16.149999999999999" customHeight="1">
      <c r="A28" s="332" t="s">
        <v>313</v>
      </c>
      <c r="B28" s="775"/>
      <c r="C28" s="734"/>
      <c r="D28" s="736"/>
      <c r="E28" s="337"/>
      <c r="F28" s="338"/>
      <c r="G28" s="736"/>
      <c r="H28" s="339"/>
      <c r="I28" s="336"/>
      <c r="J28" s="736"/>
      <c r="K28" s="332" t="s">
        <v>313</v>
      </c>
      <c r="L28" s="74"/>
      <c r="M28" s="2"/>
      <c r="N28" s="154"/>
      <c r="O28" s="154"/>
      <c r="P28" s="156"/>
      <c r="Q28" s="156"/>
      <c r="R28" s="155"/>
      <c r="S28" s="60"/>
      <c r="T28" s="4"/>
      <c r="U28" s="80"/>
      <c r="V28" s="79"/>
      <c r="W28" s="79"/>
      <c r="X28" s="79"/>
      <c r="Y28" s="3"/>
      <c r="Z28" s="5"/>
      <c r="AA28" s="3"/>
      <c r="AC28" s="4"/>
      <c r="AD28" s="4"/>
      <c r="AE28" s="4"/>
      <c r="AF28" s="4"/>
      <c r="AG28" s="4"/>
      <c r="AH28" s="4"/>
      <c r="AI28" s="4"/>
    </row>
    <row r="29" spans="1:35" s="823" customFormat="1" ht="16.149999999999999" customHeight="1">
      <c r="A29" s="806" t="s">
        <v>314</v>
      </c>
      <c r="B29" s="807"/>
      <c r="C29" s="808"/>
      <c r="D29" s="809"/>
      <c r="E29" s="810"/>
      <c r="F29" s="811"/>
      <c r="G29" s="809"/>
      <c r="H29" s="812"/>
      <c r="I29" s="808"/>
      <c r="J29" s="809"/>
      <c r="K29" s="806" t="s">
        <v>314</v>
      </c>
      <c r="L29" s="78"/>
      <c r="M29" s="813"/>
      <c r="N29" s="814"/>
      <c r="O29" s="814"/>
      <c r="P29" s="815"/>
      <c r="Q29" s="815"/>
      <c r="R29" s="816"/>
      <c r="S29" s="817"/>
      <c r="T29" s="818"/>
      <c r="U29" s="819"/>
      <c r="V29" s="820"/>
      <c r="W29" s="820"/>
      <c r="X29" s="820"/>
      <c r="Y29" s="821"/>
      <c r="Z29" s="822"/>
      <c r="AA29" s="821"/>
      <c r="AC29" s="818"/>
      <c r="AD29" s="818"/>
      <c r="AE29" s="818"/>
      <c r="AF29" s="818"/>
      <c r="AG29" s="818"/>
      <c r="AH29" s="818"/>
      <c r="AI29" s="818"/>
    </row>
    <row r="30" spans="1:35" ht="16.149999999999999" customHeight="1">
      <c r="A30" s="332" t="s">
        <v>313</v>
      </c>
      <c r="B30" s="776"/>
      <c r="C30" s="735"/>
      <c r="D30" s="737"/>
      <c r="E30" s="341"/>
      <c r="F30" s="342"/>
      <c r="G30" s="737"/>
      <c r="H30" s="343"/>
      <c r="I30" s="340"/>
      <c r="J30" s="737"/>
      <c r="K30" s="332" t="s">
        <v>313</v>
      </c>
      <c r="L30" s="50"/>
      <c r="M30" s="2"/>
      <c r="N30" s="154"/>
      <c r="O30" s="154"/>
      <c r="P30" s="156"/>
      <c r="Q30" s="156"/>
      <c r="R30" s="155"/>
      <c r="S30" s="60"/>
      <c r="T30" s="4"/>
      <c r="U30" s="80"/>
      <c r="V30" s="79"/>
      <c r="W30" s="79"/>
      <c r="X30" s="79"/>
      <c r="Y30" s="3"/>
      <c r="Z30" s="5"/>
      <c r="AA30" s="3"/>
      <c r="AC30" s="4"/>
      <c r="AD30" s="4"/>
      <c r="AE30" s="4"/>
      <c r="AF30" s="4"/>
      <c r="AG30" s="4"/>
      <c r="AH30" s="4"/>
      <c r="AI30" s="4"/>
    </row>
    <row r="31" spans="1:35" s="823" customFormat="1" ht="16.149999999999999" customHeight="1">
      <c r="A31" s="806" t="s">
        <v>314</v>
      </c>
      <c r="B31" s="824"/>
      <c r="C31" s="808"/>
      <c r="D31" s="809"/>
      <c r="E31" s="810"/>
      <c r="F31" s="811"/>
      <c r="G31" s="809"/>
      <c r="H31" s="812"/>
      <c r="I31" s="808"/>
      <c r="J31" s="809"/>
      <c r="K31" s="806" t="s">
        <v>314</v>
      </c>
      <c r="L31" s="825"/>
      <c r="M31" s="813"/>
      <c r="N31" s="814"/>
      <c r="O31" s="814"/>
      <c r="P31" s="815"/>
      <c r="Q31" s="815"/>
      <c r="R31" s="816"/>
      <c r="S31" s="817"/>
      <c r="T31" s="818"/>
      <c r="U31" s="819"/>
      <c r="V31" s="820"/>
      <c r="W31" s="820"/>
      <c r="X31" s="820"/>
      <c r="Y31" s="821"/>
      <c r="Z31" s="822"/>
      <c r="AA31" s="821"/>
      <c r="AC31" s="818"/>
      <c r="AD31" s="818"/>
      <c r="AE31" s="818"/>
      <c r="AF31" s="818"/>
      <c r="AG31" s="818"/>
      <c r="AH31" s="818"/>
      <c r="AI31" s="818"/>
    </row>
    <row r="32" spans="1:35" ht="16.149999999999999" customHeight="1">
      <c r="A32" s="332" t="s">
        <v>313</v>
      </c>
      <c r="B32" s="776"/>
      <c r="C32" s="340"/>
      <c r="D32" s="737"/>
      <c r="E32" s="341"/>
      <c r="F32" s="342"/>
      <c r="G32" s="737"/>
      <c r="H32" s="343"/>
      <c r="I32" s="340"/>
      <c r="J32" s="737"/>
      <c r="K32" s="332" t="s">
        <v>313</v>
      </c>
      <c r="L32" s="50"/>
      <c r="M32" s="2"/>
      <c r="N32" s="154"/>
      <c r="O32" s="154"/>
      <c r="P32" s="156"/>
      <c r="Q32" s="156"/>
      <c r="R32" s="155"/>
      <c r="S32" s="60"/>
      <c r="T32" s="4"/>
      <c r="U32" s="80"/>
      <c r="V32" s="79"/>
      <c r="W32" s="79"/>
      <c r="X32" s="79"/>
      <c r="Y32" s="3"/>
      <c r="Z32" s="5"/>
      <c r="AA32" s="3"/>
      <c r="AC32" s="4"/>
      <c r="AD32" s="4"/>
      <c r="AE32" s="4"/>
      <c r="AF32" s="4"/>
      <c r="AG32" s="4"/>
      <c r="AH32" s="4"/>
      <c r="AI32" s="4"/>
    </row>
    <row r="33" spans="1:35" s="823" customFormat="1" ht="16.149999999999999" customHeight="1">
      <c r="A33" s="806" t="s">
        <v>314</v>
      </c>
      <c r="B33" s="824"/>
      <c r="C33" s="808"/>
      <c r="D33" s="809"/>
      <c r="E33" s="810"/>
      <c r="F33" s="811"/>
      <c r="G33" s="809"/>
      <c r="H33" s="812"/>
      <c r="I33" s="808"/>
      <c r="J33" s="809"/>
      <c r="K33" s="806" t="s">
        <v>314</v>
      </c>
      <c r="L33" s="825"/>
      <c r="M33" s="813"/>
      <c r="N33" s="814"/>
      <c r="O33" s="814"/>
      <c r="P33" s="815"/>
      <c r="Q33" s="815"/>
      <c r="R33" s="816"/>
      <c r="S33" s="817"/>
      <c r="T33" s="818"/>
      <c r="U33" s="819"/>
      <c r="V33" s="820"/>
      <c r="W33" s="820"/>
      <c r="X33" s="820"/>
      <c r="Y33" s="821"/>
      <c r="Z33" s="822"/>
      <c r="AA33" s="821"/>
      <c r="AC33" s="818"/>
      <c r="AD33" s="818"/>
      <c r="AE33" s="818"/>
      <c r="AF33" s="818"/>
      <c r="AG33" s="818"/>
      <c r="AH33" s="818"/>
      <c r="AI33" s="818"/>
    </row>
    <row r="34" spans="1:35" ht="16.149999999999999" customHeight="1">
      <c r="A34" s="332" t="s">
        <v>313</v>
      </c>
      <c r="B34" s="776"/>
      <c r="C34" s="340"/>
      <c r="D34" s="737"/>
      <c r="E34" s="341"/>
      <c r="F34" s="342"/>
      <c r="G34" s="737"/>
      <c r="H34" s="343"/>
      <c r="I34" s="340"/>
      <c r="J34" s="737"/>
      <c r="K34" s="332" t="s">
        <v>313</v>
      </c>
      <c r="L34" s="50"/>
      <c r="M34" s="2"/>
      <c r="N34" s="154"/>
      <c r="O34" s="154"/>
      <c r="P34" s="156"/>
      <c r="Q34" s="156"/>
      <c r="R34" s="155"/>
      <c r="S34" s="60"/>
      <c r="T34" s="4"/>
      <c r="U34" s="80"/>
      <c r="V34" s="79"/>
      <c r="W34" s="79"/>
      <c r="X34" s="79"/>
      <c r="Y34" s="3"/>
      <c r="Z34" s="5"/>
      <c r="AA34" s="3"/>
      <c r="AC34" s="4"/>
      <c r="AD34" s="4"/>
      <c r="AE34" s="4"/>
      <c r="AF34" s="4"/>
      <c r="AG34" s="4"/>
      <c r="AH34" s="4"/>
      <c r="AI34" s="4"/>
    </row>
    <row r="35" spans="1:35" s="823" customFormat="1" ht="16.149999999999999" customHeight="1">
      <c r="A35" s="806" t="s">
        <v>314</v>
      </c>
      <c r="B35" s="824"/>
      <c r="C35" s="808"/>
      <c r="D35" s="809"/>
      <c r="E35" s="810"/>
      <c r="F35" s="811"/>
      <c r="G35" s="809"/>
      <c r="H35" s="812"/>
      <c r="I35" s="808"/>
      <c r="J35" s="809"/>
      <c r="K35" s="806" t="s">
        <v>314</v>
      </c>
      <c r="L35" s="825"/>
      <c r="M35" s="813"/>
      <c r="N35" s="814"/>
      <c r="O35" s="814"/>
      <c r="P35" s="815"/>
      <c r="Q35" s="815"/>
      <c r="R35" s="816"/>
      <c r="S35" s="817"/>
      <c r="T35" s="818"/>
      <c r="U35" s="819"/>
      <c r="V35" s="820"/>
      <c r="W35" s="820"/>
      <c r="X35" s="820"/>
      <c r="Y35" s="821"/>
      <c r="Z35" s="822"/>
      <c r="AA35" s="821"/>
      <c r="AC35" s="818"/>
      <c r="AD35" s="818"/>
      <c r="AE35" s="818"/>
      <c r="AF35" s="818"/>
      <c r="AG35" s="818"/>
      <c r="AH35" s="818"/>
      <c r="AI35" s="818"/>
    </row>
    <row r="36" spans="1:35" ht="16.149999999999999" customHeight="1">
      <c r="A36" s="332" t="s">
        <v>313</v>
      </c>
      <c r="B36" s="776"/>
      <c r="C36" s="340"/>
      <c r="D36" s="737"/>
      <c r="E36" s="341"/>
      <c r="F36" s="342"/>
      <c r="G36" s="737"/>
      <c r="H36" s="343"/>
      <c r="I36" s="340"/>
      <c r="J36" s="737"/>
      <c r="K36" s="332" t="s">
        <v>313</v>
      </c>
      <c r="L36" s="50"/>
      <c r="M36" s="2"/>
      <c r="N36" s="154"/>
      <c r="O36" s="154"/>
      <c r="P36" s="156"/>
      <c r="Q36" s="156"/>
      <c r="R36" s="155"/>
      <c r="S36" s="60"/>
      <c r="T36" s="59"/>
      <c r="U36" s="80"/>
      <c r="V36" s="79"/>
      <c r="W36" s="79"/>
      <c r="X36" s="79"/>
      <c r="Y36" s="150"/>
      <c r="Z36" s="183"/>
      <c r="AA36" s="3"/>
      <c r="AC36" s="4"/>
      <c r="AD36" s="4"/>
      <c r="AE36" s="4"/>
      <c r="AF36" s="4"/>
      <c r="AG36" s="4"/>
      <c r="AH36" s="4"/>
      <c r="AI36" s="4"/>
    </row>
    <row r="37" spans="1:35" s="823" customFormat="1" ht="16.149999999999999" customHeight="1">
      <c r="A37" s="806" t="s">
        <v>314</v>
      </c>
      <c r="B37" s="824"/>
      <c r="C37" s="808"/>
      <c r="D37" s="809"/>
      <c r="E37" s="810"/>
      <c r="F37" s="811"/>
      <c r="G37" s="809"/>
      <c r="H37" s="812"/>
      <c r="I37" s="808"/>
      <c r="J37" s="809"/>
      <c r="K37" s="806" t="s">
        <v>314</v>
      </c>
      <c r="L37" s="825"/>
      <c r="M37" s="813"/>
      <c r="N37" s="814"/>
      <c r="O37" s="814"/>
      <c r="P37" s="815"/>
      <c r="Q37" s="815"/>
      <c r="R37" s="816"/>
      <c r="S37" s="817"/>
      <c r="T37" s="826"/>
      <c r="U37" s="819"/>
      <c r="V37" s="820"/>
      <c r="W37" s="820"/>
      <c r="X37" s="820"/>
      <c r="Y37" s="827"/>
      <c r="Z37" s="828"/>
      <c r="AA37" s="821"/>
      <c r="AC37" s="818"/>
      <c r="AD37" s="818"/>
      <c r="AE37" s="818"/>
      <c r="AF37" s="818"/>
      <c r="AG37" s="818"/>
      <c r="AH37" s="818"/>
      <c r="AI37" s="818"/>
    </row>
    <row r="38" spans="1:35" ht="16.149999999999999" customHeight="1">
      <c r="A38" s="332" t="s">
        <v>313</v>
      </c>
      <c r="B38" s="776"/>
      <c r="C38" s="340"/>
      <c r="D38" s="737"/>
      <c r="E38" s="341"/>
      <c r="F38" s="342"/>
      <c r="G38" s="737"/>
      <c r="H38" s="343"/>
      <c r="I38" s="340"/>
      <c r="J38" s="737"/>
      <c r="K38" s="332" t="s">
        <v>313</v>
      </c>
      <c r="L38" s="50"/>
      <c r="M38" s="2"/>
      <c r="N38" s="159"/>
      <c r="O38" s="159"/>
      <c r="P38" s="90"/>
      <c r="Q38" s="90"/>
      <c r="R38" s="158"/>
      <c r="S38" s="60"/>
      <c r="T38" s="48"/>
      <c r="U38" s="184"/>
      <c r="V38" s="184"/>
      <c r="W38" s="184"/>
      <c r="X38" s="184"/>
      <c r="Y38" s="47"/>
      <c r="Z38" s="47"/>
      <c r="AA38" s="9"/>
      <c r="AC38" s="8"/>
      <c r="AD38" s="9"/>
      <c r="AE38" s="9"/>
      <c r="AF38" s="9"/>
      <c r="AG38" s="10"/>
      <c r="AH38" s="9"/>
      <c r="AI38" s="8"/>
    </row>
    <row r="39" spans="1:35" s="823" customFormat="1" ht="16.149999999999999" customHeight="1">
      <c r="A39" s="806" t="s">
        <v>314</v>
      </c>
      <c r="B39" s="824"/>
      <c r="C39" s="808"/>
      <c r="D39" s="809"/>
      <c r="E39" s="810"/>
      <c r="F39" s="811"/>
      <c r="G39" s="809"/>
      <c r="H39" s="812"/>
      <c r="I39" s="808"/>
      <c r="J39" s="809"/>
      <c r="K39" s="806" t="s">
        <v>314</v>
      </c>
      <c r="L39" s="825"/>
      <c r="M39" s="813"/>
      <c r="T39" s="829"/>
      <c r="U39" s="830"/>
      <c r="V39" s="830"/>
      <c r="W39" s="830"/>
      <c r="X39" s="830"/>
      <c r="Y39" s="831"/>
      <c r="Z39" s="831"/>
      <c r="AA39" s="832"/>
      <c r="AC39" s="833"/>
      <c r="AD39" s="832"/>
      <c r="AE39" s="832"/>
      <c r="AF39" s="832"/>
      <c r="AG39" s="834"/>
      <c r="AH39" s="832"/>
      <c r="AI39" s="833"/>
    </row>
    <row r="40" spans="1:35" ht="16.149999999999999" customHeight="1">
      <c r="A40" s="332" t="s">
        <v>313</v>
      </c>
      <c r="B40" s="776"/>
      <c r="C40" s="340"/>
      <c r="D40" s="737"/>
      <c r="E40" s="341"/>
      <c r="F40" s="342"/>
      <c r="G40" s="737"/>
      <c r="H40" s="343"/>
      <c r="I40" s="340"/>
      <c r="J40" s="737"/>
      <c r="K40" s="332" t="s">
        <v>313</v>
      </c>
      <c r="L40" s="50"/>
      <c r="M40" s="2"/>
      <c r="N40" s="12"/>
      <c r="O40" s="12"/>
      <c r="P40" s="4"/>
      <c r="Q40" s="4"/>
      <c r="R40" s="4"/>
      <c r="S40" s="8"/>
      <c r="T40" s="48"/>
      <c r="U40" s="48"/>
      <c r="V40" s="48"/>
      <c r="W40" s="47"/>
      <c r="X40" s="47"/>
      <c r="Y40" s="47"/>
      <c r="Z40" s="47"/>
      <c r="AA40" s="9"/>
      <c r="AB40" s="9"/>
      <c r="AC40" s="9"/>
      <c r="AD40" s="9"/>
      <c r="AE40" s="9"/>
      <c r="AF40" s="9"/>
      <c r="AG40" s="10"/>
      <c r="AH40" s="9"/>
      <c r="AI40" s="8"/>
    </row>
    <row r="41" spans="1:35" s="823" customFormat="1" ht="16.149999999999999" customHeight="1">
      <c r="A41" s="806" t="s">
        <v>314</v>
      </c>
      <c r="B41" s="824"/>
      <c r="C41" s="808"/>
      <c r="D41" s="809"/>
      <c r="E41" s="810"/>
      <c r="F41" s="811"/>
      <c r="G41" s="809"/>
      <c r="H41" s="812"/>
      <c r="I41" s="808"/>
      <c r="J41" s="809"/>
      <c r="K41" s="806" t="s">
        <v>314</v>
      </c>
      <c r="L41" s="825"/>
      <c r="M41" s="813"/>
      <c r="N41" s="821"/>
      <c r="O41" s="821"/>
      <c r="P41" s="821"/>
      <c r="Q41" s="821"/>
      <c r="R41" s="821"/>
      <c r="S41" s="835"/>
      <c r="T41" s="836"/>
      <c r="U41" s="837"/>
      <c r="V41" s="831"/>
      <c r="W41" s="831"/>
      <c r="X41" s="827"/>
      <c r="Y41" s="827"/>
      <c r="Z41" s="827"/>
      <c r="AA41" s="821"/>
      <c r="AB41" s="821"/>
      <c r="AC41" s="821"/>
      <c r="AD41" s="821"/>
      <c r="AE41" s="821"/>
      <c r="AF41" s="838"/>
      <c r="AG41" s="818"/>
      <c r="AH41" s="818"/>
      <c r="AI41" s="833"/>
    </row>
    <row r="42" spans="1:35" ht="16.149999999999999" customHeight="1">
      <c r="A42" s="332" t="s">
        <v>313</v>
      </c>
      <c r="B42" s="776"/>
      <c r="C42" s="340"/>
      <c r="D42" s="737"/>
      <c r="E42" s="341"/>
      <c r="F42" s="342"/>
      <c r="G42" s="737"/>
      <c r="H42" s="343"/>
      <c r="I42" s="340"/>
      <c r="J42" s="737"/>
      <c r="K42" s="332" t="s">
        <v>313</v>
      </c>
      <c r="L42" s="50"/>
      <c r="M42" s="2"/>
      <c r="O42" s="3"/>
      <c r="P42" s="3"/>
      <c r="Q42" s="3"/>
      <c r="R42" s="3"/>
      <c r="S42" s="13"/>
      <c r="T42" s="45"/>
      <c r="U42" s="46"/>
      <c r="V42" s="47"/>
      <c r="W42" s="47"/>
      <c r="X42" s="150"/>
      <c r="Y42" s="150"/>
      <c r="Z42" s="150"/>
      <c r="AA42" s="3"/>
      <c r="AB42" s="3"/>
      <c r="AC42" s="3"/>
      <c r="AD42" s="3"/>
      <c r="AE42" s="3"/>
      <c r="AF42" s="16"/>
      <c r="AG42" s="4"/>
      <c r="AH42" s="4"/>
      <c r="AI42" s="8"/>
    </row>
    <row r="43" spans="1:35" s="823" customFormat="1" ht="16.149999999999999" customHeight="1">
      <c r="A43" s="806" t="s">
        <v>314</v>
      </c>
      <c r="B43" s="824"/>
      <c r="C43" s="808"/>
      <c r="D43" s="809"/>
      <c r="E43" s="810"/>
      <c r="F43" s="811"/>
      <c r="G43" s="809"/>
      <c r="H43" s="812"/>
      <c r="I43" s="808"/>
      <c r="J43" s="809"/>
      <c r="K43" s="806" t="s">
        <v>314</v>
      </c>
      <c r="L43" s="825"/>
      <c r="M43" s="813"/>
      <c r="O43" s="821"/>
      <c r="P43" s="821"/>
      <c r="Q43" s="821"/>
      <c r="R43" s="821"/>
      <c r="S43" s="835"/>
      <c r="T43" s="836"/>
      <c r="U43" s="837"/>
      <c r="V43" s="831"/>
      <c r="W43" s="831"/>
      <c r="X43" s="827"/>
      <c r="Y43" s="827"/>
      <c r="Z43" s="827"/>
      <c r="AA43" s="821"/>
      <c r="AB43" s="821"/>
      <c r="AC43" s="821"/>
      <c r="AD43" s="821"/>
      <c r="AE43" s="821"/>
      <c r="AF43" s="838"/>
      <c r="AG43" s="818"/>
      <c r="AH43" s="818"/>
      <c r="AI43" s="833"/>
    </row>
    <row r="44" spans="1:35" ht="16.149999999999999" customHeight="1">
      <c r="A44" s="332" t="s">
        <v>313</v>
      </c>
      <c r="B44" s="776"/>
      <c r="C44" s="340"/>
      <c r="D44" s="737"/>
      <c r="E44" s="341"/>
      <c r="F44" s="342"/>
      <c r="G44" s="737"/>
      <c r="H44" s="343"/>
      <c r="I44" s="340"/>
      <c r="J44" s="737"/>
      <c r="K44" s="332" t="s">
        <v>313</v>
      </c>
      <c r="L44" s="50"/>
      <c r="M44" s="2"/>
      <c r="O44" s="3"/>
      <c r="P44" s="3"/>
      <c r="Q44" s="3"/>
      <c r="R44" s="3"/>
      <c r="S44" s="13"/>
      <c r="T44" s="14"/>
      <c r="U44" s="15"/>
      <c r="V44" s="9"/>
      <c r="W44" s="9"/>
      <c r="X44" s="3"/>
      <c r="Y44" s="3"/>
      <c r="Z44" s="3"/>
      <c r="AA44" s="3"/>
      <c r="AB44" s="3"/>
      <c r="AC44" s="3"/>
      <c r="AD44" s="3"/>
      <c r="AE44" s="3"/>
      <c r="AF44" s="16"/>
      <c r="AG44" s="4"/>
      <c r="AH44" s="4"/>
      <c r="AI44" s="8"/>
    </row>
    <row r="45" spans="1:35" s="823" customFormat="1" ht="16.149999999999999" customHeight="1">
      <c r="A45" s="806" t="s">
        <v>314</v>
      </c>
      <c r="B45" s="824"/>
      <c r="C45" s="808"/>
      <c r="D45" s="809"/>
      <c r="E45" s="810"/>
      <c r="F45" s="811"/>
      <c r="G45" s="809"/>
      <c r="H45" s="812"/>
      <c r="I45" s="808"/>
      <c r="J45" s="809"/>
      <c r="K45" s="806" t="s">
        <v>314</v>
      </c>
      <c r="L45" s="825"/>
      <c r="M45" s="813"/>
      <c r="O45" s="821"/>
      <c r="P45" s="821"/>
      <c r="Q45" s="821"/>
      <c r="R45" s="821"/>
      <c r="S45" s="835"/>
      <c r="T45" s="839"/>
      <c r="U45" s="840"/>
      <c r="V45" s="832"/>
      <c r="W45" s="832"/>
      <c r="X45" s="821"/>
      <c r="Y45" s="821"/>
      <c r="Z45" s="821"/>
      <c r="AA45" s="821"/>
      <c r="AB45" s="821"/>
      <c r="AC45" s="821"/>
      <c r="AD45" s="821"/>
      <c r="AE45" s="821"/>
      <c r="AF45" s="838"/>
      <c r="AG45" s="818"/>
      <c r="AH45" s="818"/>
      <c r="AI45" s="833"/>
    </row>
    <row r="46" spans="1:35" ht="16.149999999999999" customHeight="1">
      <c r="A46" s="332" t="s">
        <v>313</v>
      </c>
      <c r="B46" s="776"/>
      <c r="C46" s="340"/>
      <c r="D46" s="737"/>
      <c r="E46" s="341"/>
      <c r="F46" s="342"/>
      <c r="G46" s="737"/>
      <c r="H46" s="343"/>
      <c r="I46" s="340"/>
      <c r="J46" s="737"/>
      <c r="K46" s="332" t="s">
        <v>313</v>
      </c>
      <c r="L46" s="50"/>
      <c r="M46" s="2"/>
      <c r="O46" s="3"/>
      <c r="P46" s="3"/>
      <c r="Q46" s="3"/>
      <c r="R46" s="3"/>
      <c r="S46" s="13"/>
      <c r="T46" s="14"/>
      <c r="U46" s="15"/>
      <c r="V46" s="9"/>
      <c r="W46" s="9"/>
      <c r="X46" s="3"/>
      <c r="Y46" s="3"/>
      <c r="Z46" s="3"/>
      <c r="AA46" s="3"/>
      <c r="AB46" s="3"/>
      <c r="AC46" s="3"/>
      <c r="AD46" s="3"/>
      <c r="AE46" s="3"/>
      <c r="AF46" s="16"/>
      <c r="AG46" s="4"/>
      <c r="AH46" s="4"/>
      <c r="AI46" s="8"/>
    </row>
    <row r="47" spans="1:35" s="823" customFormat="1" ht="16.149999999999999" customHeight="1">
      <c r="A47" s="806" t="s">
        <v>314</v>
      </c>
      <c r="B47" s="824"/>
      <c r="C47" s="808"/>
      <c r="D47" s="809"/>
      <c r="E47" s="810"/>
      <c r="F47" s="811"/>
      <c r="G47" s="809"/>
      <c r="H47" s="812"/>
      <c r="I47" s="808"/>
      <c r="J47" s="809"/>
      <c r="K47" s="806" t="s">
        <v>314</v>
      </c>
      <c r="L47" s="825"/>
      <c r="M47" s="813"/>
      <c r="O47" s="821"/>
      <c r="P47" s="821"/>
      <c r="Q47" s="821"/>
      <c r="R47" s="821"/>
      <c r="S47" s="835"/>
      <c r="T47" s="839"/>
      <c r="U47" s="840"/>
      <c r="V47" s="832"/>
      <c r="W47" s="832"/>
      <c r="X47" s="821"/>
      <c r="Y47" s="821"/>
      <c r="Z47" s="821"/>
      <c r="AA47" s="821"/>
      <c r="AB47" s="821"/>
      <c r="AC47" s="821"/>
      <c r="AD47" s="821"/>
      <c r="AE47" s="821"/>
      <c r="AF47" s="838"/>
      <c r="AG47" s="818"/>
      <c r="AH47" s="818"/>
      <c r="AI47" s="833"/>
    </row>
    <row r="48" spans="1:35" ht="16.149999999999999" customHeight="1">
      <c r="A48" s="332" t="s">
        <v>313</v>
      </c>
      <c r="B48" s="776"/>
      <c r="C48" s="340"/>
      <c r="D48" s="737"/>
      <c r="E48" s="341"/>
      <c r="F48" s="342"/>
      <c r="G48" s="737"/>
      <c r="H48" s="343"/>
      <c r="I48" s="340"/>
      <c r="J48" s="737"/>
      <c r="K48" s="332" t="s">
        <v>313</v>
      </c>
      <c r="L48" s="50"/>
      <c r="M48" s="2"/>
      <c r="O48" s="3"/>
      <c r="P48" s="3"/>
      <c r="Q48" s="3"/>
      <c r="R48" s="3"/>
      <c r="S48" s="13"/>
      <c r="T48" s="14"/>
      <c r="U48" s="15"/>
      <c r="V48" s="9"/>
      <c r="W48" s="9"/>
      <c r="X48" s="3"/>
      <c r="Y48" s="3"/>
      <c r="Z48" s="3"/>
      <c r="AA48" s="3"/>
      <c r="AB48" s="3"/>
      <c r="AC48" s="3"/>
      <c r="AD48" s="3"/>
      <c r="AE48" s="3"/>
      <c r="AF48" s="16"/>
      <c r="AG48" s="4"/>
      <c r="AH48" s="4"/>
      <c r="AI48" s="8"/>
    </row>
    <row r="49" spans="1:35" s="823" customFormat="1" ht="16.149999999999999" customHeight="1">
      <c r="A49" s="806" t="s">
        <v>314</v>
      </c>
      <c r="B49" s="824"/>
      <c r="C49" s="808"/>
      <c r="D49" s="809"/>
      <c r="E49" s="810"/>
      <c r="F49" s="811"/>
      <c r="G49" s="809"/>
      <c r="H49" s="812"/>
      <c r="I49" s="808"/>
      <c r="J49" s="809"/>
      <c r="K49" s="806" t="s">
        <v>314</v>
      </c>
      <c r="L49" s="825"/>
      <c r="M49" s="813"/>
      <c r="O49" s="821"/>
      <c r="P49" s="821"/>
      <c r="Q49" s="821"/>
      <c r="R49" s="821"/>
      <c r="S49" s="835"/>
      <c r="T49" s="839"/>
      <c r="U49" s="840"/>
      <c r="V49" s="832"/>
      <c r="W49" s="832"/>
      <c r="X49" s="821"/>
      <c r="Y49" s="821"/>
      <c r="Z49" s="821"/>
      <c r="AA49" s="821"/>
      <c r="AB49" s="821"/>
      <c r="AC49" s="821"/>
      <c r="AD49" s="821"/>
      <c r="AE49" s="821"/>
      <c r="AF49" s="838"/>
      <c r="AG49" s="818"/>
      <c r="AH49" s="818"/>
      <c r="AI49" s="833"/>
    </row>
    <row r="50" spans="1:35" ht="16.149999999999999" customHeight="1">
      <c r="A50" s="332" t="s">
        <v>313</v>
      </c>
      <c r="B50" s="777"/>
      <c r="C50" s="340"/>
      <c r="D50" s="346"/>
      <c r="E50" s="347"/>
      <c r="F50" s="342"/>
      <c r="G50" s="346"/>
      <c r="H50" s="348"/>
      <c r="I50" s="340"/>
      <c r="J50" s="346"/>
      <c r="K50" s="332" t="s">
        <v>313</v>
      </c>
      <c r="L50" s="50"/>
      <c r="M50" s="2"/>
      <c r="O50" s="3"/>
      <c r="P50" s="3"/>
      <c r="Q50" s="3"/>
      <c r="R50" s="3"/>
      <c r="S50" s="13"/>
      <c r="T50" s="14"/>
      <c r="U50" s="15"/>
      <c r="V50" s="9"/>
      <c r="W50" s="9"/>
      <c r="X50" s="3"/>
      <c r="Y50" s="3"/>
      <c r="Z50" s="3"/>
      <c r="AA50" s="3"/>
      <c r="AB50" s="3"/>
      <c r="AC50" s="3"/>
      <c r="AD50" s="3"/>
      <c r="AE50" s="3"/>
      <c r="AF50" s="16"/>
      <c r="AG50" s="4"/>
      <c r="AH50" s="4"/>
      <c r="AI50" s="8"/>
    </row>
    <row r="51" spans="1:35" s="823" customFormat="1" ht="16.149999999999999" customHeight="1">
      <c r="A51" s="806" t="s">
        <v>314</v>
      </c>
      <c r="B51" s="824"/>
      <c r="C51" s="808"/>
      <c r="D51" s="809"/>
      <c r="E51" s="810"/>
      <c r="F51" s="811"/>
      <c r="G51" s="809"/>
      <c r="H51" s="812"/>
      <c r="I51" s="808"/>
      <c r="J51" s="809"/>
      <c r="K51" s="806" t="s">
        <v>314</v>
      </c>
      <c r="L51" s="825"/>
      <c r="M51" s="813"/>
      <c r="O51" s="821"/>
      <c r="P51" s="821"/>
      <c r="Q51" s="821"/>
      <c r="R51" s="821"/>
      <c r="S51" s="835"/>
      <c r="T51" s="839"/>
      <c r="U51" s="840"/>
      <c r="V51" s="832"/>
      <c r="W51" s="832"/>
      <c r="X51" s="821"/>
      <c r="Y51" s="821"/>
      <c r="Z51" s="821"/>
      <c r="AA51" s="821"/>
      <c r="AB51" s="821"/>
      <c r="AC51" s="821"/>
      <c r="AD51" s="821"/>
      <c r="AE51" s="821"/>
      <c r="AF51" s="838"/>
      <c r="AG51" s="818"/>
      <c r="AH51" s="818"/>
      <c r="AI51" s="833"/>
    </row>
    <row r="52" spans="1:35" ht="16.149999999999999" customHeight="1" thickBot="1">
      <c r="A52" s="17"/>
      <c r="B52" s="345"/>
      <c r="C52" s="340"/>
      <c r="D52" s="346"/>
      <c r="E52" s="347"/>
      <c r="F52" s="342"/>
      <c r="G52" s="346"/>
      <c r="H52" s="348"/>
      <c r="I52" s="340"/>
      <c r="J52" s="346"/>
      <c r="K52" s="344"/>
      <c r="L52" s="50"/>
      <c r="M52" s="2"/>
      <c r="O52" s="3"/>
      <c r="P52" s="3"/>
      <c r="Q52" s="3"/>
      <c r="R52" s="3"/>
      <c r="S52" s="13"/>
      <c r="T52" s="14"/>
      <c r="U52" s="15"/>
      <c r="V52" s="9"/>
      <c r="W52" s="9"/>
      <c r="X52" s="3"/>
      <c r="Y52" s="3"/>
      <c r="Z52" s="3"/>
      <c r="AA52" s="3"/>
      <c r="AB52" s="3"/>
      <c r="AC52" s="3"/>
      <c r="AD52" s="3"/>
      <c r="AE52" s="3"/>
      <c r="AF52" s="16"/>
      <c r="AG52" s="4"/>
      <c r="AH52" s="4"/>
      <c r="AI52" s="8"/>
    </row>
    <row r="53" spans="1:35" ht="16.149999999999999" customHeight="1" thickBot="1">
      <c r="A53" s="17"/>
      <c r="B53" s="349"/>
      <c r="C53" s="350" t="s">
        <v>21</v>
      </c>
      <c r="D53" s="351"/>
      <c r="E53" s="352"/>
      <c r="F53" s="353" t="s">
        <v>22</v>
      </c>
      <c r="G53" s="794"/>
      <c r="H53" s="351"/>
      <c r="I53" s="354" t="s">
        <v>23</v>
      </c>
      <c r="J53" s="794"/>
      <c r="K53" s="355"/>
      <c r="L53" s="2"/>
      <c r="M53" s="2"/>
      <c r="O53" s="3"/>
      <c r="P53" s="3"/>
      <c r="Q53" s="3"/>
      <c r="R53" s="3"/>
      <c r="S53" s="13"/>
      <c r="T53" s="14"/>
      <c r="U53" s="15"/>
      <c r="V53" s="9"/>
      <c r="W53" s="9"/>
      <c r="X53" s="3"/>
      <c r="Y53" s="3"/>
      <c r="Z53" s="3"/>
      <c r="AA53" s="3"/>
      <c r="AB53" s="3"/>
      <c r="AC53" s="3"/>
      <c r="AD53" s="3"/>
      <c r="AE53" s="3"/>
      <c r="AF53" s="16"/>
      <c r="AG53" s="4"/>
      <c r="AH53" s="4"/>
      <c r="AI53" s="8"/>
    </row>
    <row r="54" spans="1:35" ht="16.149999999999999" customHeight="1" thickBot="1">
      <c r="A54" s="17"/>
      <c r="B54" s="356"/>
      <c r="C54" s="357">
        <f>SUM(B28:D52)-B29-D29-B31-D31-B33-D33-B35-D35-B37-D37-B39-D39-B41-D41-B43-D43-B45-D45-B47-D47-B49-D49-B51-D51</f>
        <v>0</v>
      </c>
      <c r="D54" s="357"/>
      <c r="E54" s="357"/>
      <c r="F54" s="357">
        <f>SUM(E28:G52)-E29-G29-E31-G31-E33-G33-E35-G35-E37-G37-E39-G39-E41-G41-E43-G43-E45-G45-E47-G47-E49-G49-E51-G51</f>
        <v>0</v>
      </c>
      <c r="G54" s="357"/>
      <c r="H54" s="357"/>
      <c r="I54" s="357">
        <f>SUM(H28:J52)-H29-J29-H31-J31-H33-J33-H35-J35-H37-J37-H39-J39-H41-J41-H43-J43-H45-J45-H47-J47-H49-J49-H51-J51</f>
        <v>0</v>
      </c>
      <c r="J54" s="358"/>
      <c r="K54" s="357" t="s">
        <v>24</v>
      </c>
      <c r="L54" s="20"/>
      <c r="M54" s="20"/>
      <c r="O54" s="3"/>
      <c r="P54" s="3"/>
      <c r="Q54" s="3"/>
      <c r="R54" s="3"/>
      <c r="S54" s="44"/>
      <c r="T54" s="45"/>
      <c r="U54" s="46"/>
      <c r="V54" s="47"/>
      <c r="W54" s="47"/>
      <c r="X54" s="3"/>
      <c r="Y54" s="3"/>
      <c r="Z54" s="3"/>
      <c r="AA54" s="3"/>
      <c r="AB54" s="3"/>
      <c r="AC54" s="3"/>
      <c r="AD54" s="3"/>
      <c r="AE54" s="3"/>
      <c r="AF54" s="16"/>
      <c r="AG54" s="4"/>
      <c r="AH54" s="4"/>
      <c r="AI54" s="48"/>
    </row>
    <row r="55" spans="1:35" ht="16.149999999999999" customHeight="1" thickBot="1">
      <c r="A55" s="17"/>
      <c r="B55" s="359" t="s">
        <v>166</v>
      </c>
      <c r="C55" s="360"/>
      <c r="D55" s="360"/>
      <c r="E55" s="361" t="s">
        <v>25</v>
      </c>
      <c r="F55" s="362"/>
      <c r="G55" s="363" t="s">
        <v>26</v>
      </c>
      <c r="H55" s="364"/>
      <c r="I55" s="365"/>
      <c r="J55" s="360"/>
      <c r="K55" s="881" t="str">
        <f>IFERROR((C55+F55+I55)/H55,"")</f>
        <v/>
      </c>
      <c r="L55" s="23"/>
      <c r="M55" s="23"/>
      <c r="O55" s="3"/>
      <c r="P55" s="3"/>
      <c r="Q55" s="3"/>
      <c r="R55" s="3"/>
      <c r="S55" s="44"/>
      <c r="T55" s="45"/>
      <c r="U55" s="46"/>
      <c r="V55" s="47"/>
      <c r="W55" s="47"/>
      <c r="X55" s="3"/>
      <c r="Y55" s="3"/>
      <c r="Z55" s="3"/>
      <c r="AA55" s="3"/>
      <c r="AB55" s="3"/>
      <c r="AC55" s="3"/>
      <c r="AD55" s="3"/>
      <c r="AE55" s="3"/>
      <c r="AF55" s="16"/>
      <c r="AG55" s="4"/>
      <c r="AH55" s="4"/>
      <c r="AI55" s="48"/>
    </row>
    <row r="56" spans="1:35" ht="16.149999999999999" customHeight="1">
      <c r="B56" s="709"/>
      <c r="C56" s="768"/>
      <c r="D56" s="360"/>
      <c r="E56" s="360"/>
      <c r="F56" s="360" t="s">
        <v>17</v>
      </c>
      <c r="G56" s="367" t="s">
        <v>19</v>
      </c>
      <c r="H56" s="360" t="s">
        <v>20</v>
      </c>
      <c r="I56" s="360"/>
      <c r="J56" s="360"/>
      <c r="K56" s="360"/>
      <c r="L56" s="24" t="s">
        <v>27</v>
      </c>
      <c r="M56" s="24"/>
      <c r="O56" s="3"/>
      <c r="P56" s="3"/>
      <c r="Q56" s="3"/>
      <c r="R56" s="3"/>
      <c r="S56" s="44"/>
      <c r="T56" s="45"/>
      <c r="U56" s="46"/>
      <c r="V56" s="47"/>
      <c r="W56" s="47"/>
      <c r="X56" s="3"/>
      <c r="Y56" s="3"/>
      <c r="Z56" s="3"/>
      <c r="AA56" s="3"/>
      <c r="AB56" s="3"/>
      <c r="AC56" s="3"/>
      <c r="AD56" s="3"/>
      <c r="AE56" s="3"/>
      <c r="AF56" s="16"/>
      <c r="AG56" s="4"/>
      <c r="AH56" s="4"/>
      <c r="AI56" s="48"/>
    </row>
    <row r="57" spans="1:35" ht="16.149999999999999" customHeight="1">
      <c r="B57" s="709"/>
      <c r="C57" s="769"/>
      <c r="E57" s="2"/>
      <c r="F57" s="25"/>
      <c r="G57" s="795"/>
      <c r="H57" s="25"/>
      <c r="I57" s="2"/>
      <c r="J57" s="21"/>
      <c r="K57" s="2"/>
      <c r="L57" s="26" t="str">
        <f>IFERROR(#REF!/(3^(1/2)*220),"")</f>
        <v/>
      </c>
      <c r="M57" s="26"/>
      <c r="O57" s="3"/>
      <c r="P57" s="3"/>
      <c r="Q57" s="3"/>
      <c r="R57" s="3"/>
      <c r="S57" s="44"/>
      <c r="T57" s="45"/>
      <c r="U57" s="46"/>
      <c r="V57" s="47"/>
      <c r="W57" s="47"/>
      <c r="X57" s="3"/>
      <c r="Y57" s="3"/>
      <c r="Z57" s="3"/>
      <c r="AA57" s="3"/>
      <c r="AB57" s="3"/>
      <c r="AC57" s="3"/>
      <c r="AD57" s="3"/>
      <c r="AE57" s="3"/>
      <c r="AF57" s="16"/>
      <c r="AG57" s="4"/>
      <c r="AH57" s="4"/>
      <c r="AI57" s="48"/>
    </row>
    <row r="58" spans="1:35" ht="16.149999999999999" customHeight="1">
      <c r="B58" s="709"/>
      <c r="C58" s="769"/>
      <c r="D58" s="710" t="s">
        <v>28</v>
      </c>
      <c r="E58" s="355"/>
      <c r="F58" s="368" t="str">
        <f>IFERROR(#REF!/(#REF!+#REF!+#REF!),"")</f>
        <v/>
      </c>
      <c r="G58" s="796" t="str">
        <f>IFERROR(#REF!/(#REF!+#REF!+#REF!),"")</f>
        <v/>
      </c>
      <c r="H58" s="368" t="str">
        <f>IFERROR(#REF!/(#REF!+#REF!+#REF!),"")</f>
        <v/>
      </c>
      <c r="I58" s="369" t="s">
        <v>29</v>
      </c>
      <c r="J58" s="360"/>
      <c r="K58" s="355"/>
      <c r="L58" s="2"/>
      <c r="M58" s="2"/>
      <c r="O58" s="3"/>
      <c r="P58" s="3"/>
      <c r="Q58" s="3"/>
      <c r="R58" s="3"/>
      <c r="S58" s="44"/>
      <c r="T58" s="45"/>
      <c r="U58" s="46"/>
      <c r="V58" s="47"/>
      <c r="W58" s="47"/>
      <c r="X58" s="3"/>
      <c r="Y58" s="3"/>
      <c r="Z58" s="3"/>
      <c r="AA58" s="3"/>
      <c r="AB58" s="3"/>
      <c r="AC58" s="3"/>
      <c r="AD58" s="3"/>
      <c r="AE58" s="3"/>
      <c r="AF58" s="16"/>
      <c r="AG58" s="4"/>
      <c r="AH58" s="4"/>
      <c r="AI58" s="48"/>
    </row>
    <row r="59" spans="1:35" ht="15.75" customHeight="1">
      <c r="A59" s="771"/>
      <c r="B59" s="770"/>
      <c r="C59" s="697"/>
      <c r="D59" s="335"/>
      <c r="E59" s="335"/>
      <c r="F59" s="361" t="s">
        <v>17</v>
      </c>
      <c r="G59" s="357" t="s">
        <v>19</v>
      </c>
      <c r="H59" s="361" t="s">
        <v>20</v>
      </c>
      <c r="I59" s="335"/>
      <c r="J59" s="804"/>
      <c r="K59" s="335"/>
      <c r="O59" s="3"/>
      <c r="P59" s="3"/>
      <c r="Q59" s="3"/>
      <c r="R59" s="3"/>
      <c r="S59" s="44"/>
      <c r="T59" s="45"/>
      <c r="U59" s="46"/>
      <c r="V59" s="47"/>
      <c r="W59" s="47"/>
      <c r="X59" s="3"/>
      <c r="Y59" s="3"/>
      <c r="Z59" s="3"/>
      <c r="AA59" s="3"/>
      <c r="AB59" s="3"/>
      <c r="AC59" s="3"/>
      <c r="AD59" s="3"/>
      <c r="AE59" s="3"/>
      <c r="AF59" s="16"/>
      <c r="AG59" s="4"/>
      <c r="AH59" s="4"/>
      <c r="AI59" s="48"/>
    </row>
    <row r="60" spans="1:35" ht="15.75" customHeight="1">
      <c r="A60" s="766" t="s">
        <v>308</v>
      </c>
      <c r="G60" s="797"/>
      <c r="O60" s="3"/>
      <c r="P60" s="3"/>
      <c r="Q60" s="3"/>
      <c r="R60" s="3"/>
      <c r="S60" s="44"/>
      <c r="T60" s="45"/>
      <c r="U60" s="46"/>
      <c r="V60" s="47"/>
      <c r="W60" s="47"/>
      <c r="X60" s="3"/>
      <c r="Y60" s="3"/>
      <c r="Z60" s="3"/>
      <c r="AA60" s="3"/>
      <c r="AB60" s="3"/>
      <c r="AC60" s="3"/>
      <c r="AD60" s="3"/>
      <c r="AE60" s="3"/>
      <c r="AF60" s="16"/>
      <c r="AG60" s="4"/>
      <c r="AH60" s="4"/>
      <c r="AI60" s="48"/>
    </row>
    <row r="61" spans="1:35" ht="15.75" customHeight="1">
      <c r="A61" s="705" t="s">
        <v>309</v>
      </c>
      <c r="D61" s="60"/>
      <c r="E61" s="767"/>
      <c r="N61" s="34"/>
      <c r="O61" s="34"/>
    </row>
    <row r="62" spans="1:35" ht="15.75" customHeight="1">
      <c r="A62" s="705" t="s">
        <v>310</v>
      </c>
      <c r="D62" s="60"/>
      <c r="E62" s="772"/>
      <c r="N62" s="34"/>
      <c r="O62" s="34"/>
    </row>
    <row r="63" spans="1:35" ht="15.75" customHeight="1">
      <c r="C63" s="33"/>
      <c r="D63" s="34"/>
      <c r="E63" s="33"/>
      <c r="F63" s="33"/>
      <c r="G63" s="798"/>
      <c r="H63" s="33"/>
      <c r="I63" s="35"/>
      <c r="J63" s="805"/>
      <c r="M63" s="34"/>
      <c r="N63" s="34"/>
      <c r="O63" s="34"/>
    </row>
    <row r="64" spans="1:35" ht="15.75" customHeight="1">
      <c r="C64" s="33"/>
      <c r="D64" s="34"/>
      <c r="E64" s="33"/>
      <c r="F64" s="33"/>
      <c r="G64" s="798"/>
      <c r="H64" s="33"/>
      <c r="I64" s="35"/>
      <c r="J64" s="805"/>
      <c r="M64" s="34"/>
      <c r="N64" s="34"/>
      <c r="O64" s="34"/>
    </row>
    <row r="65" spans="3:15" ht="15.75" customHeight="1">
      <c r="C65" s="33"/>
      <c r="D65" s="34"/>
      <c r="E65" s="33"/>
      <c r="F65" s="33"/>
      <c r="G65" s="798"/>
      <c r="H65" s="33"/>
      <c r="I65" s="35"/>
      <c r="J65" s="805"/>
      <c r="M65" s="34"/>
      <c r="N65" s="34"/>
      <c r="O65" s="34"/>
    </row>
    <row r="66" spans="3:15" ht="15.75" customHeight="1">
      <c r="C66" s="33"/>
      <c r="D66" s="34"/>
      <c r="E66" s="33"/>
      <c r="F66" s="33"/>
      <c r="G66" s="798"/>
      <c r="H66" s="33"/>
      <c r="I66" s="35"/>
      <c r="J66" s="805"/>
      <c r="M66" s="34"/>
      <c r="N66" s="34"/>
      <c r="O66" s="34"/>
    </row>
    <row r="67" spans="3:15" ht="15.75" customHeight="1">
      <c r="C67" s="33"/>
      <c r="D67" s="34"/>
      <c r="E67" s="33"/>
      <c r="F67" s="33"/>
      <c r="G67" s="798"/>
      <c r="H67" s="33"/>
      <c r="I67" s="35"/>
      <c r="J67" s="805"/>
      <c r="M67" s="34"/>
      <c r="N67" s="34"/>
      <c r="O67" s="34"/>
    </row>
    <row r="68" spans="3:15" ht="15.75" customHeight="1">
      <c r="C68" s="33"/>
      <c r="D68" s="34"/>
      <c r="E68" s="33"/>
      <c r="F68" s="33"/>
      <c r="G68" s="798"/>
      <c r="H68" s="33"/>
      <c r="I68" s="35"/>
      <c r="J68" s="805"/>
      <c r="M68" s="34"/>
      <c r="N68" s="34"/>
      <c r="O68" s="34"/>
    </row>
    <row r="69" spans="3:15" ht="15.75" customHeight="1">
      <c r="I69" s="41"/>
    </row>
    <row r="70" spans="3:15" ht="15.75" customHeight="1">
      <c r="I70" s="41"/>
    </row>
    <row r="71" spans="3:15" ht="15.75" customHeight="1">
      <c r="I71" s="41"/>
    </row>
    <row r="72" spans="3:15" ht="15.75" customHeight="1">
      <c r="I72" s="41"/>
    </row>
    <row r="73" spans="3:15" ht="15.75" customHeight="1">
      <c r="I73" s="41"/>
    </row>
    <row r="74" spans="3:15" ht="15.75" customHeight="1">
      <c r="I74" s="41"/>
    </row>
    <row r="75" spans="3:15" ht="15.75" customHeight="1">
      <c r="I75" s="41"/>
    </row>
    <row r="76" spans="3:15" ht="15.75" customHeight="1">
      <c r="I76" s="41"/>
    </row>
    <row r="77" spans="3:15" ht="15.75" customHeight="1">
      <c r="I77" s="41"/>
    </row>
    <row r="78" spans="3:15" ht="15.75" customHeight="1">
      <c r="I78" s="41"/>
    </row>
    <row r="79" spans="3:15" ht="15.75" customHeight="1">
      <c r="I79" s="41"/>
    </row>
    <row r="80" spans="3:15" ht="15.75" customHeight="1">
      <c r="I80" s="41"/>
    </row>
    <row r="81" spans="9:9" ht="15.75" customHeight="1">
      <c r="I81" s="41"/>
    </row>
    <row r="82" spans="9:9" ht="15.75" customHeight="1">
      <c r="I82" s="41"/>
    </row>
    <row r="83" spans="9:9" ht="15.75" customHeight="1">
      <c r="I83" s="41"/>
    </row>
    <row r="84" spans="9:9" ht="15.75" customHeight="1">
      <c r="I84" s="41"/>
    </row>
    <row r="85" spans="9:9" ht="15.75" customHeight="1">
      <c r="I85" s="41"/>
    </row>
    <row r="86" spans="9:9" ht="15.75" customHeight="1">
      <c r="I86" s="41"/>
    </row>
    <row r="87" spans="9:9" ht="15.75" customHeight="1">
      <c r="I87" s="41"/>
    </row>
    <row r="88" spans="9:9" ht="15.75" customHeight="1">
      <c r="I88" s="41"/>
    </row>
    <row r="89" spans="9:9" ht="15.75" customHeight="1">
      <c r="I89" s="41"/>
    </row>
    <row r="90" spans="9:9" ht="15.75" customHeight="1">
      <c r="I90" s="41"/>
    </row>
    <row r="91" spans="9:9" ht="15.75" customHeight="1">
      <c r="I91" s="41"/>
    </row>
    <row r="92" spans="9:9" ht="15.75" customHeight="1">
      <c r="I92" s="41"/>
    </row>
    <row r="93" spans="9:9" ht="15.75" customHeight="1">
      <c r="I93" s="41"/>
    </row>
    <row r="94" spans="9:9" ht="15.75" customHeight="1">
      <c r="I94" s="41"/>
    </row>
    <row r="95" spans="9:9" ht="15.75" customHeight="1">
      <c r="I95" s="41"/>
    </row>
    <row r="96" spans="9:9" ht="15.75" customHeight="1">
      <c r="I96" s="41"/>
    </row>
    <row r="97" spans="9:9" ht="15.75" customHeight="1">
      <c r="I97" s="41"/>
    </row>
    <row r="98" spans="9:9" ht="15.75" customHeight="1">
      <c r="I98" s="41"/>
    </row>
    <row r="99" spans="9:9" ht="15.75" customHeight="1">
      <c r="I99" s="41"/>
    </row>
    <row r="100" spans="9:9" ht="15.75" customHeight="1">
      <c r="I100" s="41"/>
    </row>
    <row r="101" spans="9:9" ht="15.75" customHeight="1">
      <c r="I101" s="41"/>
    </row>
    <row r="102" spans="9:9" ht="15.75" customHeight="1">
      <c r="I102" s="41"/>
    </row>
    <row r="103" spans="9:9" ht="15.75" customHeight="1">
      <c r="I103" s="41"/>
    </row>
    <row r="104" spans="9:9" ht="15.75" customHeight="1">
      <c r="I104" s="41"/>
    </row>
    <row r="105" spans="9:9" ht="15.75" customHeight="1">
      <c r="I105" s="41"/>
    </row>
    <row r="106" spans="9:9" ht="15.75" customHeight="1">
      <c r="I106" s="41"/>
    </row>
    <row r="107" spans="9:9" ht="15.75" customHeight="1">
      <c r="I107" s="41"/>
    </row>
    <row r="108" spans="9:9" ht="15.75" customHeight="1">
      <c r="I108" s="41"/>
    </row>
    <row r="109" spans="9:9" ht="15.75" customHeight="1">
      <c r="I109" s="41"/>
    </row>
    <row r="110" spans="9:9" ht="15.75" customHeight="1">
      <c r="I110" s="41"/>
    </row>
    <row r="111" spans="9:9" ht="15.75" customHeight="1">
      <c r="I111" s="41"/>
    </row>
    <row r="112" spans="9:9" ht="15.75" customHeight="1">
      <c r="I112" s="41"/>
    </row>
    <row r="113" spans="9:9" ht="15.75" customHeight="1">
      <c r="I113" s="41"/>
    </row>
    <row r="114" spans="9:9" ht="15.75" customHeight="1">
      <c r="I114" s="41"/>
    </row>
    <row r="115" spans="9:9" ht="15.75" customHeight="1">
      <c r="I115" s="41"/>
    </row>
    <row r="116" spans="9:9" ht="15.75" customHeight="1">
      <c r="I116" s="41"/>
    </row>
    <row r="117" spans="9:9" ht="15.75" customHeight="1">
      <c r="I117" s="41"/>
    </row>
    <row r="118" spans="9:9" ht="15.75" customHeight="1">
      <c r="I118" s="41"/>
    </row>
    <row r="119" spans="9:9" ht="15.75" customHeight="1">
      <c r="I119" s="41"/>
    </row>
    <row r="120" spans="9:9" ht="15.75" customHeight="1">
      <c r="I120" s="41"/>
    </row>
    <row r="121" spans="9:9" ht="15.75" customHeight="1">
      <c r="I121" s="41"/>
    </row>
    <row r="122" spans="9:9" ht="15.75" customHeight="1">
      <c r="I122" s="41"/>
    </row>
    <row r="123" spans="9:9" ht="15.75" customHeight="1">
      <c r="I123" s="41"/>
    </row>
    <row r="124" spans="9:9" ht="15.75" customHeight="1">
      <c r="I124" s="41"/>
    </row>
    <row r="125" spans="9:9" ht="15.75" customHeight="1">
      <c r="I125" s="41"/>
    </row>
    <row r="126" spans="9:9" ht="15.75" customHeight="1">
      <c r="I126" s="41"/>
    </row>
    <row r="127" spans="9:9" ht="15.75" customHeight="1">
      <c r="I127" s="41"/>
    </row>
    <row r="128" spans="9:9" ht="15.75" customHeight="1">
      <c r="I128" s="41"/>
    </row>
    <row r="129" spans="9:9" ht="15.75" customHeight="1">
      <c r="I129" s="41"/>
    </row>
    <row r="130" spans="9:9" ht="15.75" customHeight="1">
      <c r="I130" s="41"/>
    </row>
    <row r="131" spans="9:9" ht="15.75" customHeight="1">
      <c r="I131" s="41"/>
    </row>
    <row r="132" spans="9:9" ht="15.75" customHeight="1">
      <c r="I132" s="41"/>
    </row>
    <row r="133" spans="9:9" ht="15.75" customHeight="1">
      <c r="I133" s="41"/>
    </row>
    <row r="134" spans="9:9" ht="15.75" customHeight="1">
      <c r="I134" s="41"/>
    </row>
    <row r="135" spans="9:9" ht="15.75" customHeight="1">
      <c r="I135" s="41"/>
    </row>
    <row r="136" spans="9:9" ht="15.75" customHeight="1">
      <c r="I136" s="41"/>
    </row>
    <row r="137" spans="9:9" ht="15.75" customHeight="1">
      <c r="I137" s="41"/>
    </row>
    <row r="138" spans="9:9" ht="15.75" customHeight="1">
      <c r="I138" s="41"/>
    </row>
    <row r="139" spans="9:9" ht="15.75" customHeight="1">
      <c r="I139" s="41"/>
    </row>
    <row r="140" spans="9:9" ht="15.75" customHeight="1">
      <c r="I140" s="41"/>
    </row>
    <row r="141" spans="9:9" ht="15.75" customHeight="1">
      <c r="I141" s="41"/>
    </row>
    <row r="142" spans="9:9" ht="15.75" customHeight="1">
      <c r="I142" s="41"/>
    </row>
    <row r="143" spans="9:9" ht="15.75" customHeight="1">
      <c r="I143" s="41"/>
    </row>
    <row r="144" spans="9:9" ht="15.75" customHeight="1">
      <c r="I144" s="41"/>
    </row>
    <row r="145" spans="9:9" ht="15.75" customHeight="1">
      <c r="I145" s="41"/>
    </row>
    <row r="146" spans="9:9" ht="15.75" customHeight="1">
      <c r="I146" s="41"/>
    </row>
    <row r="147" spans="9:9" ht="15.75" customHeight="1">
      <c r="I147" s="41"/>
    </row>
    <row r="148" spans="9:9" ht="15.75" customHeight="1">
      <c r="I148" s="41"/>
    </row>
    <row r="149" spans="9:9" ht="15.75" customHeight="1">
      <c r="I149" s="41"/>
    </row>
    <row r="150" spans="9:9" ht="15.75" customHeight="1">
      <c r="I150" s="41"/>
    </row>
    <row r="151" spans="9:9" ht="15.75" customHeight="1">
      <c r="I151" s="41"/>
    </row>
    <row r="152" spans="9:9" ht="15.75" customHeight="1">
      <c r="I152" s="41"/>
    </row>
    <row r="153" spans="9:9" ht="15.75" customHeight="1">
      <c r="I153" s="41"/>
    </row>
    <row r="154" spans="9:9" ht="15.75" customHeight="1">
      <c r="I154" s="41"/>
    </row>
    <row r="155" spans="9:9" ht="15.75" customHeight="1">
      <c r="I155" s="41"/>
    </row>
    <row r="156" spans="9:9" ht="15.75" customHeight="1">
      <c r="I156" s="41"/>
    </row>
    <row r="157" spans="9:9" ht="15.75" customHeight="1">
      <c r="I157" s="41"/>
    </row>
    <row r="158" spans="9:9" ht="15.75" customHeight="1">
      <c r="I158" s="41"/>
    </row>
    <row r="159" spans="9:9" ht="15.75" customHeight="1">
      <c r="I159" s="41"/>
    </row>
    <row r="160" spans="9:9" ht="15.75" customHeight="1">
      <c r="I160" s="41"/>
    </row>
    <row r="161" spans="9:9" ht="15.75" customHeight="1">
      <c r="I161" s="41"/>
    </row>
    <row r="162" spans="9:9" ht="15.75" customHeight="1">
      <c r="I162" s="41"/>
    </row>
    <row r="163" spans="9:9" ht="15.75" customHeight="1">
      <c r="I163" s="41"/>
    </row>
    <row r="164" spans="9:9" ht="15.75" customHeight="1">
      <c r="I164" s="41"/>
    </row>
    <row r="165" spans="9:9" ht="15.75" customHeight="1">
      <c r="I165" s="41"/>
    </row>
    <row r="166" spans="9:9" ht="15.75" customHeight="1">
      <c r="I166" s="41"/>
    </row>
    <row r="167" spans="9:9" ht="15.75" customHeight="1">
      <c r="I167" s="41"/>
    </row>
    <row r="168" spans="9:9" ht="15.75" customHeight="1">
      <c r="I168" s="41"/>
    </row>
    <row r="169" spans="9:9" ht="15.75" customHeight="1">
      <c r="I169" s="41"/>
    </row>
    <row r="170" spans="9:9" ht="15.75" customHeight="1">
      <c r="I170" s="41"/>
    </row>
    <row r="171" spans="9:9" ht="15.75" customHeight="1">
      <c r="I171" s="41"/>
    </row>
    <row r="172" spans="9:9" ht="15.75" customHeight="1">
      <c r="I172" s="41"/>
    </row>
    <row r="173" spans="9:9" ht="15.75" customHeight="1">
      <c r="I173" s="41"/>
    </row>
    <row r="174" spans="9:9" ht="15.75" customHeight="1">
      <c r="I174" s="41"/>
    </row>
    <row r="175" spans="9:9" ht="15.75" customHeight="1">
      <c r="I175" s="41"/>
    </row>
    <row r="176" spans="9:9" ht="15.75" customHeight="1">
      <c r="I176" s="41"/>
    </row>
    <row r="177" spans="9:9" ht="15.75" customHeight="1">
      <c r="I177" s="41"/>
    </row>
    <row r="178" spans="9:9" ht="15.75" customHeight="1">
      <c r="I178" s="41"/>
    </row>
    <row r="179" spans="9:9" ht="15.75" customHeight="1">
      <c r="I179" s="41"/>
    </row>
    <row r="180" spans="9:9" ht="15.75" customHeight="1">
      <c r="I180" s="41"/>
    </row>
    <row r="181" spans="9:9" ht="15.75" customHeight="1">
      <c r="I181" s="41"/>
    </row>
    <row r="182" spans="9:9" ht="15.75" customHeight="1">
      <c r="I182" s="41"/>
    </row>
    <row r="183" spans="9:9" ht="15.75" customHeight="1">
      <c r="I183" s="41"/>
    </row>
    <row r="184" spans="9:9" ht="15.75" customHeight="1">
      <c r="I184" s="41"/>
    </row>
    <row r="185" spans="9:9" ht="15.75" customHeight="1">
      <c r="I185" s="41"/>
    </row>
    <row r="186" spans="9:9" ht="15.75" customHeight="1">
      <c r="I186" s="41"/>
    </row>
    <row r="187" spans="9:9" ht="15.75" customHeight="1">
      <c r="I187" s="41"/>
    </row>
    <row r="188" spans="9:9" ht="15.75" customHeight="1">
      <c r="I188" s="41"/>
    </row>
    <row r="189" spans="9:9" ht="15.75" customHeight="1">
      <c r="I189" s="41"/>
    </row>
    <row r="190" spans="9:9" ht="15.75" customHeight="1">
      <c r="I190" s="41"/>
    </row>
    <row r="191" spans="9:9" ht="15.75" customHeight="1">
      <c r="I191" s="41"/>
    </row>
    <row r="192" spans="9:9" ht="15.75" customHeight="1">
      <c r="I192" s="41"/>
    </row>
    <row r="193" spans="9:9" ht="15.75" customHeight="1">
      <c r="I193" s="41"/>
    </row>
    <row r="194" spans="9:9" ht="15.75" customHeight="1">
      <c r="I194" s="41"/>
    </row>
    <row r="195" spans="9:9" ht="15.75" customHeight="1">
      <c r="I195" s="41"/>
    </row>
    <row r="196" spans="9:9" ht="15.75" customHeight="1">
      <c r="I196" s="41"/>
    </row>
    <row r="197" spans="9:9" ht="15.75" customHeight="1">
      <c r="I197" s="41"/>
    </row>
    <row r="198" spans="9:9" ht="15.75" customHeight="1">
      <c r="I198" s="41"/>
    </row>
    <row r="199" spans="9:9" ht="15.75" customHeight="1">
      <c r="I199" s="41"/>
    </row>
    <row r="200" spans="9:9" ht="15.75" customHeight="1">
      <c r="I200" s="41"/>
    </row>
    <row r="201" spans="9:9" ht="15.75" customHeight="1">
      <c r="I201" s="41"/>
    </row>
    <row r="202" spans="9:9" ht="15.75" customHeight="1">
      <c r="I202" s="41"/>
    </row>
    <row r="203" spans="9:9" ht="15.75" customHeight="1">
      <c r="I203" s="41"/>
    </row>
    <row r="204" spans="9:9" ht="15.75" customHeight="1">
      <c r="I204" s="41"/>
    </row>
    <row r="205" spans="9:9" ht="15.75" customHeight="1">
      <c r="I205" s="41"/>
    </row>
    <row r="206" spans="9:9" ht="15.75" customHeight="1">
      <c r="I206" s="41"/>
    </row>
    <row r="207" spans="9:9" ht="15.75" customHeight="1">
      <c r="I207" s="41"/>
    </row>
    <row r="208" spans="9:9" ht="15.75" customHeight="1">
      <c r="I208" s="41"/>
    </row>
    <row r="209" spans="9:9" ht="15.75" customHeight="1">
      <c r="I209" s="41"/>
    </row>
    <row r="210" spans="9:9" ht="15.75" customHeight="1">
      <c r="I210" s="41"/>
    </row>
    <row r="211" spans="9:9" ht="15.75" customHeight="1">
      <c r="I211" s="41"/>
    </row>
    <row r="212" spans="9:9" ht="15.75" customHeight="1">
      <c r="I212" s="41"/>
    </row>
    <row r="213" spans="9:9" ht="15.75" customHeight="1">
      <c r="I213" s="41"/>
    </row>
    <row r="214" spans="9:9" ht="15.75" customHeight="1">
      <c r="I214" s="41"/>
    </row>
    <row r="215" spans="9:9" ht="15.75" customHeight="1">
      <c r="I215" s="41"/>
    </row>
    <row r="216" spans="9:9" ht="15.75" customHeight="1">
      <c r="I216" s="41"/>
    </row>
    <row r="217" spans="9:9" ht="15.75" customHeight="1">
      <c r="I217" s="41"/>
    </row>
    <row r="218" spans="9:9" ht="15.75" customHeight="1">
      <c r="I218" s="41"/>
    </row>
    <row r="219" spans="9:9" ht="15.75" customHeight="1">
      <c r="I219" s="41"/>
    </row>
    <row r="220" spans="9:9" ht="15.75" customHeight="1">
      <c r="I220" s="41"/>
    </row>
    <row r="221" spans="9:9" ht="15.75" customHeight="1">
      <c r="I221" s="41"/>
    </row>
    <row r="222" spans="9:9" ht="15.75" customHeight="1">
      <c r="I222" s="41"/>
    </row>
    <row r="223" spans="9:9" ht="15.75" customHeight="1">
      <c r="I223" s="41"/>
    </row>
    <row r="224" spans="9:9" ht="15.75" customHeight="1">
      <c r="I224" s="41"/>
    </row>
    <row r="225" spans="9:9" ht="15.75" customHeight="1">
      <c r="I225" s="41"/>
    </row>
    <row r="226" spans="9:9" ht="15.75" customHeight="1">
      <c r="I226" s="41"/>
    </row>
    <row r="227" spans="9:9" ht="15.75" customHeight="1">
      <c r="I227" s="41"/>
    </row>
    <row r="228" spans="9:9" ht="15.75" customHeight="1">
      <c r="I228" s="41"/>
    </row>
    <row r="229" spans="9:9" ht="15.75" customHeight="1">
      <c r="I229" s="41"/>
    </row>
    <row r="230" spans="9:9" ht="15.75" customHeight="1">
      <c r="I230" s="41"/>
    </row>
    <row r="231" spans="9:9" ht="15.75" customHeight="1">
      <c r="I231" s="41"/>
    </row>
    <row r="232" spans="9:9" ht="15.75" customHeight="1">
      <c r="I232" s="41"/>
    </row>
    <row r="233" spans="9:9" ht="15.75" customHeight="1">
      <c r="I233" s="41"/>
    </row>
    <row r="234" spans="9:9" ht="15.75" customHeight="1">
      <c r="I234" s="41"/>
    </row>
    <row r="235" spans="9:9" ht="15.75" customHeight="1">
      <c r="I235" s="41"/>
    </row>
    <row r="236" spans="9:9" ht="15.75" customHeight="1">
      <c r="I236" s="41"/>
    </row>
    <row r="237" spans="9:9" ht="15.75" customHeight="1">
      <c r="I237" s="41"/>
    </row>
    <row r="238" spans="9:9" ht="15.75" customHeight="1">
      <c r="I238" s="41"/>
    </row>
    <row r="239" spans="9:9" ht="15.75" customHeight="1">
      <c r="I239" s="41"/>
    </row>
    <row r="240" spans="9:9" ht="15.75" customHeight="1">
      <c r="I240" s="41"/>
    </row>
    <row r="241" spans="9:9" ht="15.75" customHeight="1">
      <c r="I241" s="41"/>
    </row>
    <row r="242" spans="9:9" ht="15.75" customHeight="1">
      <c r="I242" s="41"/>
    </row>
    <row r="243" spans="9:9" ht="15.75" customHeight="1">
      <c r="I243" s="41"/>
    </row>
    <row r="244" spans="9:9" ht="15.75" customHeight="1">
      <c r="I244" s="41"/>
    </row>
    <row r="245" spans="9:9" ht="15.75" customHeight="1">
      <c r="I245" s="41"/>
    </row>
    <row r="246" spans="9:9" ht="15.75" customHeight="1">
      <c r="I246" s="41"/>
    </row>
    <row r="247" spans="9:9" ht="15.75" customHeight="1">
      <c r="I247" s="41"/>
    </row>
    <row r="248" spans="9:9" ht="15.75" customHeight="1">
      <c r="I248" s="41"/>
    </row>
    <row r="249" spans="9:9" ht="15.75" customHeight="1">
      <c r="I249" s="41"/>
    </row>
    <row r="250" spans="9:9" ht="15.75" customHeight="1">
      <c r="I250" s="41"/>
    </row>
    <row r="251" spans="9:9" ht="15.75" customHeight="1">
      <c r="I251" s="41"/>
    </row>
    <row r="252" spans="9:9" ht="15.75" customHeight="1">
      <c r="I252" s="41"/>
    </row>
    <row r="253" spans="9:9" ht="15.75" customHeight="1">
      <c r="I253" s="41"/>
    </row>
    <row r="254" spans="9:9" ht="15.75" customHeight="1">
      <c r="I254" s="41"/>
    </row>
    <row r="255" spans="9:9" ht="15.75" customHeight="1">
      <c r="I255" s="41"/>
    </row>
    <row r="256" spans="9:9" ht="15.75" customHeight="1">
      <c r="I256" s="41"/>
    </row>
    <row r="257" spans="9:9" ht="15.75" customHeight="1">
      <c r="I257" s="41"/>
    </row>
    <row r="258" spans="9:9" ht="15.75" customHeight="1">
      <c r="I258" s="41"/>
    </row>
    <row r="259" spans="9:9" ht="15.75" customHeight="1">
      <c r="I259" s="41"/>
    </row>
    <row r="260" spans="9:9" ht="15.75" customHeight="1">
      <c r="I260" s="41"/>
    </row>
    <row r="261" spans="9:9" ht="15.75" customHeight="1">
      <c r="I261" s="41"/>
    </row>
    <row r="262" spans="9:9" ht="15.75" customHeight="1">
      <c r="I262" s="41"/>
    </row>
    <row r="263" spans="9:9" ht="15.75" customHeight="1">
      <c r="I263" s="41"/>
    </row>
    <row r="264" spans="9:9" ht="15.75" customHeight="1">
      <c r="I264" s="41"/>
    </row>
    <row r="265" spans="9:9" ht="15.75" customHeight="1">
      <c r="I265" s="41"/>
    </row>
    <row r="266" spans="9:9" ht="15.75" customHeight="1">
      <c r="I266" s="41"/>
    </row>
    <row r="267" spans="9:9" ht="15.75" customHeight="1">
      <c r="I267" s="41"/>
    </row>
    <row r="268" spans="9:9" ht="15.75" customHeight="1">
      <c r="I268" s="41"/>
    </row>
    <row r="269" spans="9:9" ht="15.75" customHeight="1">
      <c r="I269" s="41"/>
    </row>
    <row r="270" spans="9:9" ht="15.75" customHeight="1">
      <c r="I270" s="41"/>
    </row>
    <row r="271" spans="9:9" ht="15.75" customHeight="1">
      <c r="I271" s="41"/>
    </row>
    <row r="272" spans="9:9" ht="15.75" customHeight="1">
      <c r="I272" s="41"/>
    </row>
    <row r="273" spans="9:9" ht="15.75" customHeight="1">
      <c r="I273" s="41"/>
    </row>
    <row r="274" spans="9:9" ht="15.75" customHeight="1">
      <c r="I274" s="41"/>
    </row>
    <row r="275" spans="9:9" ht="15.75" customHeight="1">
      <c r="I275" s="41"/>
    </row>
    <row r="276" spans="9:9" ht="15.75" customHeight="1">
      <c r="I276" s="41"/>
    </row>
    <row r="277" spans="9:9" ht="15.75" customHeight="1">
      <c r="I277" s="41"/>
    </row>
    <row r="278" spans="9:9" ht="15.75" customHeight="1">
      <c r="I278" s="41"/>
    </row>
    <row r="279" spans="9:9" ht="15.75" customHeight="1">
      <c r="I279" s="41"/>
    </row>
    <row r="280" spans="9:9" ht="15.75" customHeight="1">
      <c r="I280" s="41"/>
    </row>
    <row r="281" spans="9:9" ht="15.75" customHeight="1">
      <c r="I281" s="41"/>
    </row>
    <row r="282" spans="9:9" ht="15.75" customHeight="1">
      <c r="I282" s="41"/>
    </row>
    <row r="283" spans="9:9" ht="15.75" customHeight="1">
      <c r="I283" s="41"/>
    </row>
    <row r="284" spans="9:9" ht="15.75" customHeight="1">
      <c r="I284" s="41"/>
    </row>
    <row r="285" spans="9:9" ht="15.75" customHeight="1">
      <c r="I285" s="41"/>
    </row>
    <row r="286" spans="9:9" ht="15.75" customHeight="1">
      <c r="I286" s="41"/>
    </row>
    <row r="287" spans="9:9" ht="15.75" customHeight="1">
      <c r="I287" s="41"/>
    </row>
    <row r="288" spans="9:9" ht="15.75" customHeight="1">
      <c r="I288" s="41"/>
    </row>
    <row r="289" spans="9:9" ht="15.75" customHeight="1">
      <c r="I289" s="41"/>
    </row>
    <row r="290" spans="9:9" ht="15.75" customHeight="1">
      <c r="I290" s="41"/>
    </row>
    <row r="291" spans="9:9" ht="15.75" customHeight="1">
      <c r="I291" s="41"/>
    </row>
    <row r="292" spans="9:9" ht="15.75" customHeight="1">
      <c r="I292" s="41"/>
    </row>
    <row r="293" spans="9:9" ht="15.75" customHeight="1">
      <c r="I293" s="41"/>
    </row>
    <row r="294" spans="9:9" ht="15.75" customHeight="1">
      <c r="I294" s="41"/>
    </row>
    <row r="295" spans="9:9" ht="15.75" customHeight="1">
      <c r="I295" s="41"/>
    </row>
    <row r="296" spans="9:9" ht="15.75" customHeight="1">
      <c r="I296" s="41"/>
    </row>
    <row r="297" spans="9:9" ht="15.75" customHeight="1">
      <c r="I297" s="41"/>
    </row>
    <row r="298" spans="9:9" ht="15.75" customHeight="1">
      <c r="I298" s="41"/>
    </row>
    <row r="299" spans="9:9" ht="15.75" customHeight="1">
      <c r="I299" s="41"/>
    </row>
    <row r="300" spans="9:9" ht="15.75" customHeight="1">
      <c r="I300" s="41"/>
    </row>
    <row r="301" spans="9:9" ht="15.75" customHeight="1">
      <c r="I301" s="41"/>
    </row>
    <row r="302" spans="9:9" ht="15.75" customHeight="1">
      <c r="I302" s="41"/>
    </row>
    <row r="303" spans="9:9" ht="15.75" customHeight="1">
      <c r="I303" s="41"/>
    </row>
    <row r="304" spans="9:9" ht="15.75" customHeight="1">
      <c r="I304" s="41"/>
    </row>
    <row r="305" spans="9:9" ht="15.75" customHeight="1">
      <c r="I305" s="41"/>
    </row>
    <row r="306" spans="9:9" ht="15.75" customHeight="1">
      <c r="I306" s="41"/>
    </row>
    <row r="307" spans="9:9" ht="15.75" customHeight="1">
      <c r="I307" s="41"/>
    </row>
    <row r="308" spans="9:9" ht="15.75" customHeight="1">
      <c r="I308" s="41"/>
    </row>
    <row r="309" spans="9:9" ht="15.75" customHeight="1">
      <c r="I309" s="41"/>
    </row>
    <row r="310" spans="9:9" ht="15.75" customHeight="1">
      <c r="I310" s="41"/>
    </row>
    <row r="311" spans="9:9" ht="15.75" customHeight="1">
      <c r="I311" s="41"/>
    </row>
    <row r="312" spans="9:9" ht="15.75" customHeight="1">
      <c r="I312" s="41"/>
    </row>
    <row r="313" spans="9:9" ht="15.75" customHeight="1">
      <c r="I313" s="41"/>
    </row>
    <row r="314" spans="9:9" ht="15.75" customHeight="1">
      <c r="I314" s="41"/>
    </row>
    <row r="315" spans="9:9" ht="15.75" customHeight="1">
      <c r="I315" s="41"/>
    </row>
    <row r="316" spans="9:9" ht="15.75" customHeight="1">
      <c r="I316" s="41"/>
    </row>
    <row r="317" spans="9:9" ht="15.75" customHeight="1">
      <c r="I317" s="41"/>
    </row>
    <row r="318" spans="9:9" ht="15.75" customHeight="1">
      <c r="I318" s="41"/>
    </row>
    <row r="319" spans="9:9" ht="15.75" customHeight="1">
      <c r="I319" s="41"/>
    </row>
    <row r="320" spans="9:9" ht="15.75" customHeight="1">
      <c r="I320" s="41"/>
    </row>
    <row r="321" spans="9:9" ht="15.75" customHeight="1">
      <c r="I321" s="41"/>
    </row>
    <row r="322" spans="9:9" ht="15.75" customHeight="1">
      <c r="I322" s="41"/>
    </row>
    <row r="323" spans="9:9" ht="15.75" customHeight="1">
      <c r="I323" s="41"/>
    </row>
    <row r="324" spans="9:9" ht="15.75" customHeight="1">
      <c r="I324" s="41"/>
    </row>
    <row r="325" spans="9:9" ht="15.75" customHeight="1">
      <c r="I325" s="41"/>
    </row>
    <row r="326" spans="9:9" ht="15.75" customHeight="1">
      <c r="I326" s="41"/>
    </row>
    <row r="327" spans="9:9" ht="15.75" customHeight="1">
      <c r="I327" s="41"/>
    </row>
    <row r="328" spans="9:9" ht="15.75" customHeight="1">
      <c r="I328" s="41"/>
    </row>
    <row r="329" spans="9:9" ht="15.75" customHeight="1">
      <c r="I329" s="41"/>
    </row>
    <row r="330" spans="9:9" ht="15.75" customHeight="1">
      <c r="I330" s="41"/>
    </row>
    <row r="331" spans="9:9" ht="15.75" customHeight="1">
      <c r="I331" s="41"/>
    </row>
    <row r="332" spans="9:9" ht="15.75" customHeight="1">
      <c r="I332" s="41"/>
    </row>
    <row r="333" spans="9:9" ht="15.75" customHeight="1">
      <c r="I333" s="41"/>
    </row>
    <row r="334" spans="9:9" ht="15.75" customHeight="1">
      <c r="I334" s="41"/>
    </row>
    <row r="335" spans="9:9" ht="15.75" customHeight="1">
      <c r="I335" s="41"/>
    </row>
    <row r="336" spans="9:9" ht="15.75" customHeight="1">
      <c r="I336" s="41"/>
    </row>
    <row r="337" spans="9:9" ht="15.75" customHeight="1">
      <c r="I337" s="41"/>
    </row>
    <row r="338" spans="9:9" ht="15.75" customHeight="1">
      <c r="I338" s="41"/>
    </row>
    <row r="339" spans="9:9" ht="15.75" customHeight="1">
      <c r="I339" s="41"/>
    </row>
    <row r="340" spans="9:9" ht="15.75" customHeight="1">
      <c r="I340" s="41"/>
    </row>
    <row r="341" spans="9:9" ht="15.75" customHeight="1">
      <c r="I341" s="41"/>
    </row>
    <row r="342" spans="9:9" ht="15.75" customHeight="1">
      <c r="I342" s="41"/>
    </row>
    <row r="343" spans="9:9" ht="15.75" customHeight="1">
      <c r="I343" s="41"/>
    </row>
    <row r="344" spans="9:9" ht="15.75" customHeight="1">
      <c r="I344" s="41"/>
    </row>
    <row r="345" spans="9:9" ht="15.75" customHeight="1">
      <c r="I345" s="41"/>
    </row>
    <row r="346" spans="9:9" ht="15.75" customHeight="1">
      <c r="I346" s="41"/>
    </row>
    <row r="347" spans="9:9" ht="15.75" customHeight="1">
      <c r="I347" s="41"/>
    </row>
    <row r="348" spans="9:9" ht="15.75" customHeight="1">
      <c r="I348" s="41"/>
    </row>
    <row r="349" spans="9:9" ht="15.75" customHeight="1">
      <c r="I349" s="41"/>
    </row>
    <row r="350" spans="9:9" ht="15.75" customHeight="1">
      <c r="I350" s="41"/>
    </row>
    <row r="351" spans="9:9" ht="15.75" customHeight="1">
      <c r="I351" s="41"/>
    </row>
    <row r="352" spans="9:9" ht="15.75" customHeight="1">
      <c r="I352" s="41"/>
    </row>
    <row r="353" spans="9:9" ht="15.75" customHeight="1">
      <c r="I353" s="41"/>
    </row>
    <row r="354" spans="9:9" ht="15.75" customHeight="1">
      <c r="I354" s="41"/>
    </row>
    <row r="355" spans="9:9" ht="15.75" customHeight="1">
      <c r="I355" s="41"/>
    </row>
    <row r="356" spans="9:9" ht="15.75" customHeight="1">
      <c r="I356" s="41"/>
    </row>
    <row r="357" spans="9:9" ht="15.75" customHeight="1">
      <c r="I357" s="41"/>
    </row>
    <row r="358" spans="9:9" ht="15.75" customHeight="1">
      <c r="I358" s="41"/>
    </row>
    <row r="359" spans="9:9" ht="15.75" customHeight="1">
      <c r="I359" s="41"/>
    </row>
    <row r="360" spans="9:9" ht="15.75" customHeight="1">
      <c r="I360" s="41"/>
    </row>
    <row r="361" spans="9:9" ht="15.75" customHeight="1">
      <c r="I361" s="41"/>
    </row>
    <row r="362" spans="9:9" ht="15.75" customHeight="1">
      <c r="I362" s="41"/>
    </row>
    <row r="363" spans="9:9" ht="15.75" customHeight="1">
      <c r="I363" s="41"/>
    </row>
    <row r="364" spans="9:9" ht="15.75" customHeight="1">
      <c r="I364" s="41"/>
    </row>
    <row r="365" spans="9:9" ht="15.75" customHeight="1">
      <c r="I365" s="41"/>
    </row>
    <row r="366" spans="9:9" ht="15.75" customHeight="1">
      <c r="I366" s="41"/>
    </row>
    <row r="367" spans="9:9" ht="15.75" customHeight="1">
      <c r="I367" s="41"/>
    </row>
    <row r="368" spans="9:9" ht="15.75" customHeight="1">
      <c r="I368" s="41"/>
    </row>
    <row r="369" spans="9:9" ht="15.75" customHeight="1">
      <c r="I369" s="41"/>
    </row>
    <row r="370" spans="9:9" ht="15.75" customHeight="1">
      <c r="I370" s="41"/>
    </row>
    <row r="371" spans="9:9" ht="15.75" customHeight="1">
      <c r="I371" s="41"/>
    </row>
    <row r="372" spans="9:9" ht="15.75" customHeight="1">
      <c r="I372" s="41"/>
    </row>
    <row r="373" spans="9:9" ht="15.75" customHeight="1">
      <c r="I373" s="41"/>
    </row>
    <row r="374" spans="9:9" ht="15.75" customHeight="1">
      <c r="I374" s="41"/>
    </row>
    <row r="375" spans="9:9" ht="15.75" customHeight="1">
      <c r="I375" s="41"/>
    </row>
    <row r="376" spans="9:9" ht="15.75" customHeight="1">
      <c r="I376" s="41"/>
    </row>
    <row r="377" spans="9:9" ht="15.75" customHeight="1">
      <c r="I377" s="41"/>
    </row>
    <row r="378" spans="9:9" ht="15.75" customHeight="1">
      <c r="I378" s="41"/>
    </row>
    <row r="379" spans="9:9" ht="15.75" customHeight="1">
      <c r="I379" s="41"/>
    </row>
    <row r="380" spans="9:9" ht="15.75" customHeight="1">
      <c r="I380" s="41"/>
    </row>
    <row r="381" spans="9:9" ht="15.75" customHeight="1">
      <c r="I381" s="41"/>
    </row>
    <row r="382" spans="9:9" ht="15.75" customHeight="1">
      <c r="I382" s="41"/>
    </row>
    <row r="383" spans="9:9" ht="15.75" customHeight="1">
      <c r="I383" s="41"/>
    </row>
    <row r="384" spans="9:9" ht="15.75" customHeight="1">
      <c r="I384" s="41"/>
    </row>
    <row r="385" spans="9:9" ht="15.75" customHeight="1">
      <c r="I385" s="41"/>
    </row>
    <row r="386" spans="9:9" ht="15.75" customHeight="1">
      <c r="I386" s="41"/>
    </row>
    <row r="387" spans="9:9" ht="15.75" customHeight="1">
      <c r="I387" s="41"/>
    </row>
    <row r="388" spans="9:9" ht="15.75" customHeight="1">
      <c r="I388" s="41"/>
    </row>
    <row r="389" spans="9:9" ht="15.75" customHeight="1">
      <c r="I389" s="41"/>
    </row>
    <row r="390" spans="9:9" ht="15.75" customHeight="1">
      <c r="I390" s="41"/>
    </row>
    <row r="391" spans="9:9" ht="15.75" customHeight="1">
      <c r="I391" s="41"/>
    </row>
    <row r="392" spans="9:9" ht="15.75" customHeight="1">
      <c r="I392" s="41"/>
    </row>
    <row r="393" spans="9:9" ht="15.75" customHeight="1">
      <c r="I393" s="41"/>
    </row>
    <row r="394" spans="9:9" ht="15.75" customHeight="1">
      <c r="I394" s="41"/>
    </row>
    <row r="395" spans="9:9" ht="15.75" customHeight="1">
      <c r="I395" s="41"/>
    </row>
    <row r="396" spans="9:9" ht="15.75" customHeight="1">
      <c r="I396" s="41"/>
    </row>
    <row r="397" spans="9:9" ht="15.75" customHeight="1">
      <c r="I397" s="41"/>
    </row>
    <row r="398" spans="9:9" ht="15.75" customHeight="1">
      <c r="I398" s="41"/>
    </row>
    <row r="399" spans="9:9" ht="15.75" customHeight="1">
      <c r="I399" s="41"/>
    </row>
    <row r="400" spans="9:9" ht="15.75" customHeight="1">
      <c r="I400" s="41"/>
    </row>
    <row r="401" spans="9:9" ht="15.75" customHeight="1">
      <c r="I401" s="41"/>
    </row>
    <row r="402" spans="9:9" ht="15.75" customHeight="1">
      <c r="I402" s="41"/>
    </row>
    <row r="403" spans="9:9" ht="15.75" customHeight="1">
      <c r="I403" s="41"/>
    </row>
    <row r="404" spans="9:9" ht="15.75" customHeight="1">
      <c r="I404" s="41"/>
    </row>
    <row r="405" spans="9:9" ht="15.75" customHeight="1">
      <c r="I405" s="41"/>
    </row>
    <row r="406" spans="9:9" ht="15.75" customHeight="1">
      <c r="I406" s="41"/>
    </row>
    <row r="407" spans="9:9" ht="15.75" customHeight="1">
      <c r="I407" s="41"/>
    </row>
    <row r="408" spans="9:9" ht="15.75" customHeight="1">
      <c r="I408" s="41"/>
    </row>
    <row r="409" spans="9:9" ht="15.75" customHeight="1">
      <c r="I409" s="41"/>
    </row>
    <row r="410" spans="9:9" ht="15.75" customHeight="1">
      <c r="I410" s="41"/>
    </row>
    <row r="411" spans="9:9" ht="15.75" customHeight="1">
      <c r="I411" s="41"/>
    </row>
    <row r="412" spans="9:9" ht="15.75" customHeight="1">
      <c r="I412" s="41"/>
    </row>
    <row r="413" spans="9:9" ht="15.75" customHeight="1">
      <c r="I413" s="41"/>
    </row>
    <row r="414" spans="9:9" ht="15.75" customHeight="1">
      <c r="I414" s="41"/>
    </row>
    <row r="415" spans="9:9" ht="15.75" customHeight="1">
      <c r="I415" s="41"/>
    </row>
    <row r="416" spans="9:9" ht="15.75" customHeight="1">
      <c r="I416" s="41"/>
    </row>
    <row r="417" spans="9:9" ht="15.75" customHeight="1">
      <c r="I417" s="41"/>
    </row>
    <row r="418" spans="9:9" ht="15.75" customHeight="1">
      <c r="I418" s="41"/>
    </row>
    <row r="419" spans="9:9" ht="15.75" customHeight="1">
      <c r="I419" s="41"/>
    </row>
    <row r="420" spans="9:9" ht="15.75" customHeight="1">
      <c r="I420" s="41"/>
    </row>
    <row r="421" spans="9:9" ht="15.75" customHeight="1">
      <c r="I421" s="41"/>
    </row>
    <row r="422" spans="9:9" ht="15.75" customHeight="1">
      <c r="I422" s="41"/>
    </row>
    <row r="423" spans="9:9" ht="15.75" customHeight="1">
      <c r="I423" s="41"/>
    </row>
    <row r="424" spans="9:9" ht="15.75" customHeight="1">
      <c r="I424" s="41"/>
    </row>
    <row r="425" spans="9:9" ht="15.75" customHeight="1">
      <c r="I425" s="41"/>
    </row>
    <row r="426" spans="9:9" ht="15.75" customHeight="1">
      <c r="I426" s="41"/>
    </row>
    <row r="427" spans="9:9" ht="15.75" customHeight="1">
      <c r="I427" s="41"/>
    </row>
    <row r="428" spans="9:9" ht="15.75" customHeight="1">
      <c r="I428" s="41"/>
    </row>
    <row r="429" spans="9:9" ht="15.75" customHeight="1">
      <c r="I429" s="41"/>
    </row>
    <row r="430" spans="9:9" ht="15.75" customHeight="1">
      <c r="I430" s="41"/>
    </row>
    <row r="431" spans="9:9" ht="15.75" customHeight="1">
      <c r="I431" s="41"/>
    </row>
    <row r="432" spans="9:9" ht="15.75" customHeight="1">
      <c r="I432" s="41"/>
    </row>
    <row r="433" spans="9:9" ht="15.75" customHeight="1">
      <c r="I433" s="41"/>
    </row>
    <row r="434" spans="9:9" ht="15.75" customHeight="1">
      <c r="I434" s="41"/>
    </row>
    <row r="435" spans="9:9" ht="15.75" customHeight="1">
      <c r="I435" s="41"/>
    </row>
    <row r="436" spans="9:9" ht="15.75" customHeight="1">
      <c r="I436" s="41"/>
    </row>
    <row r="437" spans="9:9" ht="15.75" customHeight="1">
      <c r="I437" s="41"/>
    </row>
    <row r="438" spans="9:9" ht="15.75" customHeight="1">
      <c r="I438" s="41"/>
    </row>
    <row r="439" spans="9:9" ht="15.75" customHeight="1">
      <c r="I439" s="41"/>
    </row>
    <row r="440" spans="9:9" ht="15.75" customHeight="1">
      <c r="I440" s="41"/>
    </row>
    <row r="441" spans="9:9" ht="15.75" customHeight="1">
      <c r="I441" s="41"/>
    </row>
    <row r="442" spans="9:9" ht="15.75" customHeight="1">
      <c r="I442" s="41"/>
    </row>
    <row r="443" spans="9:9" ht="15.75" customHeight="1">
      <c r="I443" s="41"/>
    </row>
    <row r="444" spans="9:9" ht="15.75" customHeight="1">
      <c r="I444" s="41"/>
    </row>
    <row r="445" spans="9:9" ht="15.75" customHeight="1">
      <c r="I445" s="41"/>
    </row>
    <row r="446" spans="9:9" ht="15.75" customHeight="1">
      <c r="I446" s="41"/>
    </row>
    <row r="447" spans="9:9" ht="15.75" customHeight="1">
      <c r="I447" s="41"/>
    </row>
    <row r="448" spans="9:9" ht="15.75" customHeight="1">
      <c r="I448" s="41"/>
    </row>
    <row r="449" spans="9:9" ht="15.75" customHeight="1">
      <c r="I449" s="41"/>
    </row>
    <row r="450" spans="9:9" ht="15.75" customHeight="1">
      <c r="I450" s="41"/>
    </row>
    <row r="451" spans="9:9" ht="15.75" customHeight="1">
      <c r="I451" s="41"/>
    </row>
    <row r="452" spans="9:9" ht="15.75" customHeight="1">
      <c r="I452" s="41"/>
    </row>
    <row r="453" spans="9:9" ht="15.75" customHeight="1">
      <c r="I453" s="41"/>
    </row>
    <row r="454" spans="9:9" ht="15.75" customHeight="1">
      <c r="I454" s="41"/>
    </row>
    <row r="455" spans="9:9" ht="15.75" customHeight="1">
      <c r="I455" s="41"/>
    </row>
    <row r="456" spans="9:9" ht="15.75" customHeight="1">
      <c r="I456" s="41"/>
    </row>
    <row r="457" spans="9:9" ht="15.75" customHeight="1">
      <c r="I457" s="41"/>
    </row>
    <row r="458" spans="9:9" ht="15.75" customHeight="1">
      <c r="I458" s="41"/>
    </row>
    <row r="459" spans="9:9" ht="15.75" customHeight="1">
      <c r="I459" s="41"/>
    </row>
    <row r="460" spans="9:9" ht="15.75" customHeight="1">
      <c r="I460" s="41"/>
    </row>
    <row r="461" spans="9:9" ht="15.75" customHeight="1">
      <c r="I461" s="41"/>
    </row>
    <row r="462" spans="9:9" ht="15.75" customHeight="1">
      <c r="I462" s="41"/>
    </row>
    <row r="463" spans="9:9" ht="15.75" customHeight="1">
      <c r="I463" s="41"/>
    </row>
    <row r="464" spans="9:9" ht="15.75" customHeight="1">
      <c r="I464" s="41"/>
    </row>
    <row r="465" spans="9:9" ht="15.75" customHeight="1">
      <c r="I465" s="41"/>
    </row>
    <row r="466" spans="9:9" ht="15.75" customHeight="1">
      <c r="I466" s="41"/>
    </row>
    <row r="467" spans="9:9" ht="15.75" customHeight="1">
      <c r="I467" s="41"/>
    </row>
    <row r="468" spans="9:9" ht="15.75" customHeight="1">
      <c r="I468" s="41"/>
    </row>
    <row r="469" spans="9:9" ht="15.75" customHeight="1">
      <c r="I469" s="41"/>
    </row>
    <row r="470" spans="9:9" ht="15.75" customHeight="1">
      <c r="I470" s="41"/>
    </row>
    <row r="471" spans="9:9" ht="15.75" customHeight="1">
      <c r="I471" s="41"/>
    </row>
    <row r="472" spans="9:9" ht="15.75" customHeight="1">
      <c r="I472" s="41"/>
    </row>
    <row r="473" spans="9:9" ht="15.75" customHeight="1">
      <c r="I473" s="41"/>
    </row>
    <row r="474" spans="9:9" ht="15.75" customHeight="1">
      <c r="I474" s="41"/>
    </row>
    <row r="475" spans="9:9" ht="15.75" customHeight="1">
      <c r="I475" s="41"/>
    </row>
    <row r="476" spans="9:9" ht="15.75" customHeight="1">
      <c r="I476" s="41"/>
    </row>
    <row r="477" spans="9:9" ht="15.75" customHeight="1">
      <c r="I477" s="41"/>
    </row>
    <row r="478" spans="9:9" ht="15.75" customHeight="1">
      <c r="I478" s="41"/>
    </row>
    <row r="479" spans="9:9" ht="15.75" customHeight="1">
      <c r="I479" s="41"/>
    </row>
    <row r="480" spans="9:9" ht="15.75" customHeight="1">
      <c r="I480" s="41"/>
    </row>
    <row r="481" spans="9:9" ht="15.75" customHeight="1">
      <c r="I481" s="41"/>
    </row>
    <row r="482" spans="9:9" ht="15.75" customHeight="1">
      <c r="I482" s="41"/>
    </row>
    <row r="483" spans="9:9" ht="15.75" customHeight="1">
      <c r="I483" s="41"/>
    </row>
    <row r="484" spans="9:9" ht="15.75" customHeight="1">
      <c r="I484" s="41"/>
    </row>
    <row r="485" spans="9:9" ht="15.75" customHeight="1">
      <c r="I485" s="41"/>
    </row>
    <row r="486" spans="9:9" ht="15.75" customHeight="1">
      <c r="I486" s="41"/>
    </row>
    <row r="487" spans="9:9" ht="15.75" customHeight="1">
      <c r="I487" s="41"/>
    </row>
    <row r="488" spans="9:9" ht="15.75" customHeight="1">
      <c r="I488" s="41"/>
    </row>
    <row r="489" spans="9:9" ht="15.75" customHeight="1">
      <c r="I489" s="41"/>
    </row>
    <row r="490" spans="9:9" ht="15.75" customHeight="1">
      <c r="I490" s="41"/>
    </row>
    <row r="491" spans="9:9" ht="15.75" customHeight="1">
      <c r="I491" s="41"/>
    </row>
    <row r="492" spans="9:9" ht="15.75" customHeight="1">
      <c r="I492" s="41"/>
    </row>
    <row r="493" spans="9:9" ht="15.75" customHeight="1">
      <c r="I493" s="41"/>
    </row>
    <row r="494" spans="9:9" ht="15.75" customHeight="1">
      <c r="I494" s="41"/>
    </row>
    <row r="495" spans="9:9" ht="15.75" customHeight="1">
      <c r="I495" s="41"/>
    </row>
    <row r="496" spans="9:9" ht="15.75" customHeight="1">
      <c r="I496" s="41"/>
    </row>
    <row r="497" spans="9:9" ht="15.75" customHeight="1">
      <c r="I497" s="41"/>
    </row>
    <row r="498" spans="9:9" ht="15.75" customHeight="1">
      <c r="I498" s="41"/>
    </row>
    <row r="499" spans="9:9" ht="15.75" customHeight="1">
      <c r="I499" s="41"/>
    </row>
    <row r="500" spans="9:9" ht="15.75" customHeight="1">
      <c r="I500" s="41"/>
    </row>
    <row r="501" spans="9:9" ht="15.75" customHeight="1">
      <c r="I501" s="41"/>
    </row>
    <row r="502" spans="9:9" ht="15.75" customHeight="1">
      <c r="I502" s="41"/>
    </row>
    <row r="503" spans="9:9" ht="15.75" customHeight="1">
      <c r="I503" s="41"/>
    </row>
    <row r="504" spans="9:9" ht="15.75" customHeight="1">
      <c r="I504" s="41"/>
    </row>
    <row r="505" spans="9:9" ht="15.75" customHeight="1">
      <c r="I505" s="41"/>
    </row>
    <row r="506" spans="9:9" ht="15.75" customHeight="1">
      <c r="I506" s="41"/>
    </row>
    <row r="507" spans="9:9" ht="15.75" customHeight="1">
      <c r="I507" s="41"/>
    </row>
    <row r="508" spans="9:9" ht="15.75" customHeight="1">
      <c r="I508" s="41"/>
    </row>
    <row r="509" spans="9:9" ht="15.75" customHeight="1">
      <c r="I509" s="41"/>
    </row>
    <row r="510" spans="9:9" ht="15.75" customHeight="1">
      <c r="I510" s="41"/>
    </row>
    <row r="511" spans="9:9" ht="15.75" customHeight="1">
      <c r="I511" s="41"/>
    </row>
    <row r="512" spans="9:9" ht="15.75" customHeight="1">
      <c r="I512" s="41"/>
    </row>
    <row r="513" spans="9:9" ht="15.75" customHeight="1">
      <c r="I513" s="41"/>
    </row>
    <row r="514" spans="9:9" ht="15.75" customHeight="1">
      <c r="I514" s="41"/>
    </row>
    <row r="515" spans="9:9" ht="15.75" customHeight="1">
      <c r="I515" s="41"/>
    </row>
    <row r="516" spans="9:9" ht="15.75" customHeight="1">
      <c r="I516" s="41"/>
    </row>
    <row r="517" spans="9:9" ht="15.75" customHeight="1">
      <c r="I517" s="41"/>
    </row>
    <row r="518" spans="9:9" ht="15.75" customHeight="1">
      <c r="I518" s="41"/>
    </row>
    <row r="519" spans="9:9" ht="15.75" customHeight="1">
      <c r="I519" s="41"/>
    </row>
    <row r="520" spans="9:9" ht="15.75" customHeight="1">
      <c r="I520" s="41"/>
    </row>
    <row r="521" spans="9:9" ht="15.75" customHeight="1">
      <c r="I521" s="41"/>
    </row>
    <row r="522" spans="9:9" ht="15.75" customHeight="1">
      <c r="I522" s="41"/>
    </row>
    <row r="523" spans="9:9" ht="15.75" customHeight="1">
      <c r="I523" s="41"/>
    </row>
    <row r="524" spans="9:9" ht="15.75" customHeight="1">
      <c r="I524" s="41"/>
    </row>
    <row r="525" spans="9:9" ht="15.75" customHeight="1">
      <c r="I525" s="41"/>
    </row>
    <row r="526" spans="9:9" ht="15.75" customHeight="1">
      <c r="I526" s="41"/>
    </row>
    <row r="527" spans="9:9" ht="15.75" customHeight="1">
      <c r="I527" s="41"/>
    </row>
    <row r="528" spans="9:9" ht="15.75" customHeight="1">
      <c r="I528" s="41"/>
    </row>
    <row r="529" spans="9:9" ht="15.75" customHeight="1">
      <c r="I529" s="41"/>
    </row>
    <row r="530" spans="9:9" ht="15.75" customHeight="1">
      <c r="I530" s="41"/>
    </row>
    <row r="531" spans="9:9" ht="15.75" customHeight="1">
      <c r="I531" s="41"/>
    </row>
    <row r="532" spans="9:9" ht="15.75" customHeight="1">
      <c r="I532" s="41"/>
    </row>
    <row r="533" spans="9:9" ht="15.75" customHeight="1">
      <c r="I533" s="41"/>
    </row>
    <row r="534" spans="9:9" ht="15.75" customHeight="1">
      <c r="I534" s="41"/>
    </row>
    <row r="535" spans="9:9" ht="15.75" customHeight="1">
      <c r="I535" s="41"/>
    </row>
    <row r="536" spans="9:9" ht="15.75" customHeight="1">
      <c r="I536" s="41"/>
    </row>
    <row r="537" spans="9:9" ht="15.75" customHeight="1">
      <c r="I537" s="41"/>
    </row>
    <row r="538" spans="9:9" ht="15.75" customHeight="1">
      <c r="I538" s="41"/>
    </row>
    <row r="539" spans="9:9" ht="15.75" customHeight="1">
      <c r="I539" s="41"/>
    </row>
    <row r="540" spans="9:9" ht="15.75" customHeight="1">
      <c r="I540" s="41"/>
    </row>
    <row r="541" spans="9:9" ht="15.75" customHeight="1">
      <c r="I541" s="41"/>
    </row>
    <row r="542" spans="9:9" ht="15.75" customHeight="1">
      <c r="I542" s="41"/>
    </row>
    <row r="543" spans="9:9" ht="15.75" customHeight="1">
      <c r="I543" s="41"/>
    </row>
    <row r="544" spans="9:9" ht="15.75" customHeight="1">
      <c r="I544" s="41"/>
    </row>
    <row r="545" spans="9:9" ht="15.75" customHeight="1">
      <c r="I545" s="41"/>
    </row>
    <row r="546" spans="9:9" ht="15.75" customHeight="1">
      <c r="I546" s="41"/>
    </row>
    <row r="547" spans="9:9" ht="15.75" customHeight="1">
      <c r="I547" s="41"/>
    </row>
    <row r="548" spans="9:9" ht="15.75" customHeight="1">
      <c r="I548" s="41"/>
    </row>
    <row r="549" spans="9:9" ht="15.75" customHeight="1">
      <c r="I549" s="41"/>
    </row>
    <row r="550" spans="9:9" ht="15.75" customHeight="1">
      <c r="I550" s="41"/>
    </row>
    <row r="551" spans="9:9" ht="15.75" customHeight="1">
      <c r="I551" s="41"/>
    </row>
    <row r="552" spans="9:9" ht="15.75" customHeight="1">
      <c r="I552" s="41"/>
    </row>
    <row r="553" spans="9:9" ht="15.75" customHeight="1">
      <c r="I553" s="41"/>
    </row>
    <row r="554" spans="9:9" ht="15.75" customHeight="1">
      <c r="I554" s="41"/>
    </row>
    <row r="555" spans="9:9" ht="15.75" customHeight="1">
      <c r="I555" s="41"/>
    </row>
    <row r="556" spans="9:9" ht="15.75" customHeight="1">
      <c r="I556" s="41"/>
    </row>
    <row r="557" spans="9:9" ht="15.75" customHeight="1">
      <c r="I557" s="41"/>
    </row>
    <row r="558" spans="9:9" ht="15.75" customHeight="1">
      <c r="I558" s="41"/>
    </row>
    <row r="559" spans="9:9" ht="15.75" customHeight="1">
      <c r="I559" s="41"/>
    </row>
    <row r="560" spans="9:9" ht="15.75" customHeight="1">
      <c r="I560" s="41"/>
    </row>
    <row r="561" spans="9:9" ht="15.75" customHeight="1">
      <c r="I561" s="41"/>
    </row>
    <row r="562" spans="9:9" ht="15.75" customHeight="1">
      <c r="I562" s="41"/>
    </row>
    <row r="563" spans="9:9" ht="15.75" customHeight="1">
      <c r="I563" s="41"/>
    </row>
    <row r="564" spans="9:9" ht="15.75" customHeight="1">
      <c r="I564" s="41"/>
    </row>
    <row r="565" spans="9:9" ht="15.75" customHeight="1">
      <c r="I565" s="41"/>
    </row>
    <row r="566" spans="9:9" ht="15.75" customHeight="1">
      <c r="I566" s="41"/>
    </row>
    <row r="567" spans="9:9" ht="15.75" customHeight="1">
      <c r="I567" s="41"/>
    </row>
    <row r="568" spans="9:9" ht="15.75" customHeight="1">
      <c r="I568" s="41"/>
    </row>
    <row r="569" spans="9:9" ht="15.75" customHeight="1">
      <c r="I569" s="41"/>
    </row>
    <row r="570" spans="9:9" ht="15.75" customHeight="1">
      <c r="I570" s="41"/>
    </row>
    <row r="571" spans="9:9" ht="15.75" customHeight="1">
      <c r="I571" s="41"/>
    </row>
    <row r="572" spans="9:9" ht="15.75" customHeight="1">
      <c r="I572" s="41"/>
    </row>
    <row r="573" spans="9:9" ht="15.75" customHeight="1">
      <c r="I573" s="41"/>
    </row>
    <row r="574" spans="9:9" ht="15.75" customHeight="1">
      <c r="I574" s="41"/>
    </row>
    <row r="575" spans="9:9" ht="15.75" customHeight="1">
      <c r="I575" s="41"/>
    </row>
    <row r="576" spans="9:9" ht="15.75" customHeight="1">
      <c r="I576" s="41"/>
    </row>
    <row r="577" spans="9:9" ht="15.75" customHeight="1">
      <c r="I577" s="41"/>
    </row>
    <row r="578" spans="9:9" ht="15.75" customHeight="1">
      <c r="I578" s="41"/>
    </row>
    <row r="579" spans="9:9" ht="15.75" customHeight="1">
      <c r="I579" s="41"/>
    </row>
    <row r="580" spans="9:9" ht="15.75" customHeight="1">
      <c r="I580" s="41"/>
    </row>
    <row r="581" spans="9:9" ht="15.75" customHeight="1">
      <c r="I581" s="41"/>
    </row>
    <row r="582" spans="9:9" ht="15.75" customHeight="1">
      <c r="I582" s="41"/>
    </row>
    <row r="583" spans="9:9" ht="15.75" customHeight="1">
      <c r="I583" s="41"/>
    </row>
    <row r="584" spans="9:9" ht="15.75" customHeight="1">
      <c r="I584" s="41"/>
    </row>
    <row r="585" spans="9:9" ht="15.75" customHeight="1">
      <c r="I585" s="41"/>
    </row>
    <row r="586" spans="9:9" ht="15.75" customHeight="1">
      <c r="I586" s="41"/>
    </row>
    <row r="587" spans="9:9" ht="15.75" customHeight="1">
      <c r="I587" s="41"/>
    </row>
    <row r="588" spans="9:9" ht="15.75" customHeight="1">
      <c r="I588" s="41"/>
    </row>
    <row r="589" spans="9:9" ht="15.75" customHeight="1">
      <c r="I589" s="41"/>
    </row>
    <row r="590" spans="9:9" ht="15.75" customHeight="1">
      <c r="I590" s="41"/>
    </row>
    <row r="591" spans="9:9" ht="15.75" customHeight="1">
      <c r="I591" s="41"/>
    </row>
    <row r="592" spans="9:9" ht="15.75" customHeight="1">
      <c r="I592" s="41"/>
    </row>
    <row r="593" spans="9:9" ht="15.75" customHeight="1">
      <c r="I593" s="41"/>
    </row>
    <row r="594" spans="9:9" ht="15.75" customHeight="1">
      <c r="I594" s="41"/>
    </row>
    <row r="595" spans="9:9" ht="15.75" customHeight="1">
      <c r="I595" s="41"/>
    </row>
    <row r="596" spans="9:9" ht="15.75" customHeight="1">
      <c r="I596" s="41"/>
    </row>
    <row r="597" spans="9:9" ht="15.75" customHeight="1">
      <c r="I597" s="41"/>
    </row>
    <row r="598" spans="9:9" ht="15.75" customHeight="1">
      <c r="I598" s="41"/>
    </row>
    <row r="599" spans="9:9" ht="15.75" customHeight="1">
      <c r="I599" s="41"/>
    </row>
    <row r="600" spans="9:9" ht="15.75" customHeight="1">
      <c r="I600" s="41"/>
    </row>
    <row r="601" spans="9:9" ht="15.75" customHeight="1">
      <c r="I601" s="41"/>
    </row>
    <row r="602" spans="9:9" ht="15.75" customHeight="1">
      <c r="I602" s="41"/>
    </row>
    <row r="603" spans="9:9" ht="15.75" customHeight="1">
      <c r="I603" s="41"/>
    </row>
    <row r="604" spans="9:9" ht="15.75" customHeight="1">
      <c r="I604" s="41"/>
    </row>
    <row r="605" spans="9:9" ht="15.75" customHeight="1">
      <c r="I605" s="41"/>
    </row>
    <row r="606" spans="9:9" ht="15.75" customHeight="1">
      <c r="I606" s="41"/>
    </row>
    <row r="607" spans="9:9" ht="15.75" customHeight="1">
      <c r="I607" s="41"/>
    </row>
    <row r="608" spans="9:9" ht="15.75" customHeight="1">
      <c r="I608" s="41"/>
    </row>
    <row r="609" spans="9:9" ht="15.75" customHeight="1">
      <c r="I609" s="41"/>
    </row>
    <row r="610" spans="9:9" ht="15.75" customHeight="1">
      <c r="I610" s="41"/>
    </row>
    <row r="611" spans="9:9" ht="15.75" customHeight="1">
      <c r="I611" s="41"/>
    </row>
    <row r="612" spans="9:9" ht="15.75" customHeight="1">
      <c r="I612" s="41"/>
    </row>
    <row r="613" spans="9:9" ht="15.75" customHeight="1">
      <c r="I613" s="41"/>
    </row>
    <row r="614" spans="9:9" ht="15.75" customHeight="1">
      <c r="I614" s="41"/>
    </row>
    <row r="615" spans="9:9" ht="15.75" customHeight="1">
      <c r="I615" s="41"/>
    </row>
    <row r="616" spans="9:9" ht="15.75" customHeight="1">
      <c r="I616" s="41"/>
    </row>
    <row r="617" spans="9:9" ht="15.75" customHeight="1">
      <c r="I617" s="41"/>
    </row>
    <row r="618" spans="9:9" ht="15.75" customHeight="1">
      <c r="I618" s="41"/>
    </row>
    <row r="619" spans="9:9" ht="15.75" customHeight="1">
      <c r="I619" s="41"/>
    </row>
    <row r="620" spans="9:9" ht="15.75" customHeight="1">
      <c r="I620" s="41"/>
    </row>
    <row r="621" spans="9:9" ht="15.75" customHeight="1">
      <c r="I621" s="41"/>
    </row>
    <row r="622" spans="9:9" ht="15.75" customHeight="1">
      <c r="I622" s="41"/>
    </row>
    <row r="623" spans="9:9" ht="15.75" customHeight="1">
      <c r="I623" s="41"/>
    </row>
    <row r="624" spans="9:9" ht="15.75" customHeight="1">
      <c r="I624" s="41"/>
    </row>
    <row r="625" spans="9:9" ht="15.75" customHeight="1">
      <c r="I625" s="41"/>
    </row>
    <row r="626" spans="9:9" ht="15.75" customHeight="1">
      <c r="I626" s="41"/>
    </row>
    <row r="627" spans="9:9" ht="15.75" customHeight="1">
      <c r="I627" s="41"/>
    </row>
    <row r="628" spans="9:9" ht="15.75" customHeight="1">
      <c r="I628" s="41"/>
    </row>
    <row r="629" spans="9:9" ht="15.75" customHeight="1">
      <c r="I629" s="41"/>
    </row>
    <row r="630" spans="9:9" ht="15.75" customHeight="1">
      <c r="I630" s="41"/>
    </row>
    <row r="631" spans="9:9" ht="15.75" customHeight="1">
      <c r="I631" s="41"/>
    </row>
    <row r="632" spans="9:9" ht="15.75" customHeight="1">
      <c r="I632" s="41"/>
    </row>
    <row r="633" spans="9:9" ht="15.75" customHeight="1">
      <c r="I633" s="41"/>
    </row>
    <row r="634" spans="9:9" ht="15.75" customHeight="1">
      <c r="I634" s="41"/>
    </row>
    <row r="635" spans="9:9" ht="15.75" customHeight="1">
      <c r="I635" s="41"/>
    </row>
    <row r="636" spans="9:9" ht="15.75" customHeight="1">
      <c r="I636" s="41"/>
    </row>
    <row r="637" spans="9:9" ht="15.75" customHeight="1">
      <c r="I637" s="41"/>
    </row>
    <row r="638" spans="9:9" ht="15.75" customHeight="1">
      <c r="I638" s="41"/>
    </row>
    <row r="639" spans="9:9" ht="15.75" customHeight="1">
      <c r="I639" s="41"/>
    </row>
    <row r="640" spans="9:9" ht="15.75" customHeight="1">
      <c r="I640" s="41"/>
    </row>
    <row r="641" spans="9:9" ht="15.75" customHeight="1">
      <c r="I641" s="41"/>
    </row>
    <row r="642" spans="9:9" ht="15.75" customHeight="1">
      <c r="I642" s="41"/>
    </row>
    <row r="643" spans="9:9" ht="15.75" customHeight="1">
      <c r="I643" s="41"/>
    </row>
    <row r="644" spans="9:9" ht="15.75" customHeight="1">
      <c r="I644" s="41"/>
    </row>
    <row r="645" spans="9:9" ht="15.75" customHeight="1">
      <c r="I645" s="41"/>
    </row>
    <row r="646" spans="9:9" ht="15.75" customHeight="1">
      <c r="I646" s="41"/>
    </row>
    <row r="647" spans="9:9" ht="15.75" customHeight="1">
      <c r="I647" s="41"/>
    </row>
    <row r="648" spans="9:9" ht="15.75" customHeight="1">
      <c r="I648" s="41"/>
    </row>
    <row r="649" spans="9:9" ht="15.75" customHeight="1">
      <c r="I649" s="41"/>
    </row>
    <row r="650" spans="9:9" ht="15.75" customHeight="1">
      <c r="I650" s="41"/>
    </row>
    <row r="651" spans="9:9" ht="15.75" customHeight="1">
      <c r="I651" s="41"/>
    </row>
    <row r="652" spans="9:9" ht="15.75" customHeight="1">
      <c r="I652" s="41"/>
    </row>
    <row r="653" spans="9:9" ht="15.75" customHeight="1">
      <c r="I653" s="41"/>
    </row>
    <row r="654" spans="9:9" ht="15.75" customHeight="1">
      <c r="I654" s="41"/>
    </row>
    <row r="655" spans="9:9" ht="15.75" customHeight="1">
      <c r="I655" s="41"/>
    </row>
    <row r="656" spans="9:9" ht="15.75" customHeight="1">
      <c r="I656" s="41"/>
    </row>
    <row r="657" spans="9:9" ht="15.75" customHeight="1">
      <c r="I657" s="41"/>
    </row>
    <row r="658" spans="9:9" ht="15.75" customHeight="1">
      <c r="I658" s="41"/>
    </row>
    <row r="659" spans="9:9" ht="15.75" customHeight="1">
      <c r="I659" s="41"/>
    </row>
    <row r="660" spans="9:9" ht="15.75" customHeight="1">
      <c r="I660" s="41"/>
    </row>
    <row r="661" spans="9:9" ht="15.75" customHeight="1">
      <c r="I661" s="41"/>
    </row>
    <row r="662" spans="9:9" ht="15.75" customHeight="1">
      <c r="I662" s="41"/>
    </row>
    <row r="663" spans="9:9" ht="15.75" customHeight="1">
      <c r="I663" s="41"/>
    </row>
    <row r="664" spans="9:9" ht="15.75" customHeight="1">
      <c r="I664" s="41"/>
    </row>
    <row r="665" spans="9:9" ht="15.75" customHeight="1">
      <c r="I665" s="41"/>
    </row>
    <row r="666" spans="9:9" ht="15.75" customHeight="1">
      <c r="I666" s="41"/>
    </row>
    <row r="667" spans="9:9" ht="15.75" customHeight="1">
      <c r="I667" s="41"/>
    </row>
    <row r="668" spans="9:9" ht="15.75" customHeight="1">
      <c r="I668" s="41"/>
    </row>
    <row r="669" spans="9:9" ht="15.75" customHeight="1">
      <c r="I669" s="41"/>
    </row>
    <row r="670" spans="9:9" ht="15.75" customHeight="1">
      <c r="I670" s="41"/>
    </row>
    <row r="671" spans="9:9" ht="15.75" customHeight="1">
      <c r="I671" s="41"/>
    </row>
    <row r="672" spans="9:9" ht="15.75" customHeight="1">
      <c r="I672" s="41"/>
    </row>
    <row r="673" spans="9:9" ht="15.75" customHeight="1">
      <c r="I673" s="41"/>
    </row>
    <row r="674" spans="9:9" ht="15.75" customHeight="1">
      <c r="I674" s="41"/>
    </row>
    <row r="675" spans="9:9" ht="15.75" customHeight="1">
      <c r="I675" s="41"/>
    </row>
    <row r="676" spans="9:9" ht="15.75" customHeight="1">
      <c r="I676" s="41"/>
    </row>
    <row r="677" spans="9:9" ht="15.75" customHeight="1">
      <c r="I677" s="41"/>
    </row>
    <row r="678" spans="9:9" ht="15.75" customHeight="1">
      <c r="I678" s="41"/>
    </row>
    <row r="679" spans="9:9" ht="15.75" customHeight="1">
      <c r="I679" s="41"/>
    </row>
    <row r="680" spans="9:9" ht="15.75" customHeight="1">
      <c r="I680" s="41"/>
    </row>
    <row r="681" spans="9:9" ht="15.75" customHeight="1">
      <c r="I681" s="41"/>
    </row>
    <row r="682" spans="9:9" ht="15.75" customHeight="1">
      <c r="I682" s="41"/>
    </row>
    <row r="683" spans="9:9" ht="15.75" customHeight="1">
      <c r="I683" s="41"/>
    </row>
    <row r="684" spans="9:9" ht="15.75" customHeight="1">
      <c r="I684" s="41"/>
    </row>
    <row r="685" spans="9:9" ht="15.75" customHeight="1">
      <c r="I685" s="41"/>
    </row>
    <row r="686" spans="9:9" ht="15.75" customHeight="1">
      <c r="I686" s="41"/>
    </row>
    <row r="687" spans="9:9" ht="15.75" customHeight="1">
      <c r="I687" s="41"/>
    </row>
    <row r="688" spans="9:9" ht="15.75" customHeight="1">
      <c r="I688" s="41"/>
    </row>
    <row r="689" spans="9:9" ht="15.75" customHeight="1">
      <c r="I689" s="41"/>
    </row>
    <row r="690" spans="9:9" ht="15.75" customHeight="1">
      <c r="I690" s="41"/>
    </row>
    <row r="691" spans="9:9" ht="15.75" customHeight="1">
      <c r="I691" s="41"/>
    </row>
    <row r="692" spans="9:9" ht="15.75" customHeight="1">
      <c r="I692" s="41"/>
    </row>
    <row r="693" spans="9:9" ht="15.75" customHeight="1">
      <c r="I693" s="41"/>
    </row>
    <row r="694" spans="9:9" ht="15.75" customHeight="1">
      <c r="I694" s="41"/>
    </row>
    <row r="695" spans="9:9" ht="15.75" customHeight="1">
      <c r="I695" s="41"/>
    </row>
    <row r="696" spans="9:9" ht="15.75" customHeight="1">
      <c r="I696" s="41"/>
    </row>
    <row r="697" spans="9:9" ht="15.75" customHeight="1">
      <c r="I697" s="41"/>
    </row>
    <row r="698" spans="9:9" ht="15.75" customHeight="1">
      <c r="I698" s="41"/>
    </row>
    <row r="699" spans="9:9" ht="15.75" customHeight="1">
      <c r="I699" s="41"/>
    </row>
    <row r="700" spans="9:9" ht="15.75" customHeight="1">
      <c r="I700" s="41"/>
    </row>
    <row r="701" spans="9:9" ht="15.75" customHeight="1">
      <c r="I701" s="41"/>
    </row>
    <row r="702" spans="9:9" ht="15.75" customHeight="1">
      <c r="I702" s="41"/>
    </row>
    <row r="703" spans="9:9" ht="15.75" customHeight="1">
      <c r="I703" s="41"/>
    </row>
    <row r="704" spans="9:9" ht="15.75" customHeight="1">
      <c r="I704" s="41"/>
    </row>
    <row r="705" spans="9:9" ht="15.75" customHeight="1">
      <c r="I705" s="41"/>
    </row>
    <row r="706" spans="9:9" ht="15.75" customHeight="1">
      <c r="I706" s="41"/>
    </row>
    <row r="707" spans="9:9" ht="15.75" customHeight="1">
      <c r="I707" s="41"/>
    </row>
    <row r="708" spans="9:9" ht="15.75" customHeight="1">
      <c r="I708" s="41"/>
    </row>
    <row r="709" spans="9:9" ht="15.75" customHeight="1">
      <c r="I709" s="41"/>
    </row>
    <row r="710" spans="9:9" ht="15.75" customHeight="1">
      <c r="I710" s="41"/>
    </row>
    <row r="711" spans="9:9" ht="15.75" customHeight="1">
      <c r="I711" s="41"/>
    </row>
    <row r="712" spans="9:9" ht="15.75" customHeight="1">
      <c r="I712" s="41"/>
    </row>
    <row r="713" spans="9:9" ht="15.75" customHeight="1">
      <c r="I713" s="41"/>
    </row>
    <row r="714" spans="9:9" ht="15.75" customHeight="1">
      <c r="I714" s="41"/>
    </row>
    <row r="715" spans="9:9" ht="15.75" customHeight="1">
      <c r="I715" s="41"/>
    </row>
    <row r="716" spans="9:9" ht="15.75" customHeight="1">
      <c r="I716" s="41"/>
    </row>
    <row r="717" spans="9:9" ht="15.75" customHeight="1">
      <c r="I717" s="41"/>
    </row>
    <row r="718" spans="9:9" ht="15.75" customHeight="1">
      <c r="I718" s="41"/>
    </row>
    <row r="719" spans="9:9" ht="15.75" customHeight="1">
      <c r="I719" s="41"/>
    </row>
    <row r="720" spans="9:9" ht="15.75" customHeight="1">
      <c r="I720" s="41"/>
    </row>
    <row r="721" spans="9:9" ht="15.75" customHeight="1">
      <c r="I721" s="41"/>
    </row>
    <row r="722" spans="9:9" ht="15.75" customHeight="1">
      <c r="I722" s="41"/>
    </row>
    <row r="723" spans="9:9" ht="15.75" customHeight="1">
      <c r="I723" s="41"/>
    </row>
    <row r="724" spans="9:9" ht="15.75" customHeight="1">
      <c r="I724" s="41"/>
    </row>
    <row r="725" spans="9:9" ht="15.75" customHeight="1">
      <c r="I725" s="41"/>
    </row>
    <row r="726" spans="9:9" ht="15.75" customHeight="1">
      <c r="I726" s="41"/>
    </row>
    <row r="727" spans="9:9" ht="15.75" customHeight="1">
      <c r="I727" s="41"/>
    </row>
    <row r="728" spans="9:9" ht="15.75" customHeight="1">
      <c r="I728" s="41"/>
    </row>
    <row r="729" spans="9:9" ht="15.75" customHeight="1">
      <c r="I729" s="41"/>
    </row>
    <row r="730" spans="9:9" ht="15.75" customHeight="1">
      <c r="I730" s="41"/>
    </row>
    <row r="731" spans="9:9" ht="15.75" customHeight="1">
      <c r="I731" s="41"/>
    </row>
    <row r="732" spans="9:9" ht="15.75" customHeight="1">
      <c r="I732" s="41"/>
    </row>
    <row r="733" spans="9:9" ht="15.75" customHeight="1">
      <c r="I733" s="41"/>
    </row>
    <row r="734" spans="9:9" ht="15.75" customHeight="1">
      <c r="I734" s="41"/>
    </row>
    <row r="735" spans="9:9" ht="15.75" customHeight="1">
      <c r="I735" s="41"/>
    </row>
    <row r="736" spans="9:9" ht="15.75" customHeight="1">
      <c r="I736" s="41"/>
    </row>
    <row r="737" spans="9:9" ht="15.75" customHeight="1">
      <c r="I737" s="41"/>
    </row>
    <row r="738" spans="9:9" ht="15.75" customHeight="1">
      <c r="I738" s="41"/>
    </row>
    <row r="739" spans="9:9" ht="15.75" customHeight="1">
      <c r="I739" s="41"/>
    </row>
    <row r="740" spans="9:9" ht="15.75" customHeight="1">
      <c r="I740" s="41"/>
    </row>
  </sheetData>
  <sheetProtection algorithmName="SHA-512" hashValue="cEdsTYtzwM2ePI0SsbaSIDffCwi/jYZHXnrIpeHnk1b9cBUe/ulL7MEweDqcR5kkYMX4FGqBzGauBvjB0mIsMA==" saltValue="bcxdhtkTc3jsqMDOxkIcgA==" spinCount="100000" sheet="1" objects="1" scenarios="1" selectLockedCells="1"/>
  <phoneticPr fontId="40" type="noConversion"/>
  <conditionalFormatting sqref="Y38:AA39 D22:D23 E17:F17 S41:S60 U41:V60 W40:AC60 L26:O37 N3 L3 F4:K14 A24:B24 B22:C22 B18:C20 L25">
    <cfRule type="cellIs" dxfId="900" priority="1165" operator="equal">
      <formula>0</formula>
    </cfRule>
  </conditionalFormatting>
  <conditionalFormatting sqref="AA38:AA60">
    <cfRule type="cellIs" dxfId="899" priority="1168" operator="equal">
      <formula>0.5</formula>
    </cfRule>
  </conditionalFormatting>
  <conditionalFormatting sqref="N3 L3">
    <cfRule type="cellIs" dxfId="898" priority="1170" operator="equal">
      <formula>0</formula>
    </cfRule>
  </conditionalFormatting>
  <conditionalFormatting sqref="L26:L29 Z38:Z60">
    <cfRule type="cellIs" dxfId="897" priority="1293" operator="greaterThan">
      <formula>0</formula>
    </cfRule>
  </conditionalFormatting>
  <conditionalFormatting sqref="H18:H20 I21:I23 J22">
    <cfRule type="cellIs" dxfId="896" priority="1299" operator="greaterThan">
      <formula>0</formula>
    </cfRule>
  </conditionalFormatting>
  <conditionalFormatting sqref="L30:M52 M28:M29">
    <cfRule type="cellIs" dxfId="895" priority="1429" operator="greaterThanOrEqual">
      <formula>2</formula>
    </cfRule>
  </conditionalFormatting>
  <conditionalFormatting sqref="K52:M52 K54:M58 K26:K27 M26:M29 L30:M51">
    <cfRule type="cellIs" dxfId="894" priority="1465" operator="equal">
      <formula>"RESERVA"</formula>
    </cfRule>
  </conditionalFormatting>
  <conditionalFormatting sqref="C54">
    <cfRule type="cellIs" dxfId="893" priority="1500" operator="equal">
      <formula>"RESERVA"</formula>
    </cfRule>
  </conditionalFormatting>
  <conditionalFormatting sqref="K26:K27 K52">
    <cfRule type="cellIs" dxfId="892" priority="1502" stopIfTrue="1" operator="equal">
      <formula>"10A"</formula>
    </cfRule>
  </conditionalFormatting>
  <conditionalFormatting sqref="K26:K27 K52">
    <cfRule type="cellIs" dxfId="891" priority="1503" stopIfTrue="1" operator="equal">
      <formula>"32A"</formula>
    </cfRule>
  </conditionalFormatting>
  <conditionalFormatting sqref="K26:K27 K52">
    <cfRule type="cellIs" dxfId="890" priority="1504" operator="equal">
      <formula>"DTM-06A"</formula>
    </cfRule>
  </conditionalFormatting>
  <conditionalFormatting sqref="K26:K27 K52">
    <cfRule type="cellIs" dxfId="889" priority="1505" operator="between">
      <formula>"DTM-51A"</formula>
      <formula>"DTM-70A"</formula>
    </cfRule>
  </conditionalFormatting>
  <conditionalFormatting sqref="K26:K27 K52">
    <cfRule type="cellIs" dxfId="888" priority="1506" stopIfTrue="1" operator="between">
      <formula>"DTM-40A"</formula>
      <formula>"DTM-50A"</formula>
    </cfRule>
  </conditionalFormatting>
  <conditionalFormatting sqref="K26:K27 K52">
    <cfRule type="cellIs" dxfId="887" priority="1507" stopIfTrue="1" operator="equal">
      <formula>"35A"</formula>
    </cfRule>
  </conditionalFormatting>
  <conditionalFormatting sqref="K26:K27 K52">
    <cfRule type="cellIs" dxfId="886" priority="1508" operator="equal">
      <formula>"35A"</formula>
    </cfRule>
  </conditionalFormatting>
  <conditionalFormatting sqref="K26:K27 K52">
    <cfRule type="cellIs" dxfId="885" priority="1509" operator="equal">
      <formula>"32A"</formula>
    </cfRule>
  </conditionalFormatting>
  <conditionalFormatting sqref="K26:K27 K52">
    <cfRule type="cellIs" dxfId="884" priority="1510" operator="equal">
      <formula>"30A"</formula>
    </cfRule>
  </conditionalFormatting>
  <conditionalFormatting sqref="K26:K27 K52">
    <cfRule type="cellIs" dxfId="883" priority="1511" operator="equal">
      <formula>"25A"</formula>
    </cfRule>
  </conditionalFormatting>
  <conditionalFormatting sqref="K26:K27 K52">
    <cfRule type="cellIs" dxfId="882" priority="1512" operator="equal">
      <formula>"20A"</formula>
    </cfRule>
  </conditionalFormatting>
  <conditionalFormatting sqref="K26:K27 K52">
    <cfRule type="cellIs" dxfId="881" priority="1513" operator="equal">
      <formula>"15A"</formula>
    </cfRule>
  </conditionalFormatting>
  <conditionalFormatting sqref="K26:K27 K52">
    <cfRule type="cellIs" dxfId="880" priority="1514" operator="equal">
      <formula>"16A"</formula>
    </cfRule>
  </conditionalFormatting>
  <conditionalFormatting sqref="K26:K27 K52">
    <cfRule type="colorScale" priority="15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6:K27 K52">
    <cfRule type="cellIs" dxfId="879" priority="1516" operator="equal">
      <formula>"10A"</formula>
    </cfRule>
  </conditionalFormatting>
  <conditionalFormatting sqref="K26:K27 K52">
    <cfRule type="cellIs" dxfId="878" priority="1517" operator="equal">
      <formula>"6A"</formula>
    </cfRule>
  </conditionalFormatting>
  <conditionalFormatting sqref="P26:R38 R17:R20 Q21:R21 R22:R23 N17:P20 E22:E23 G22:H22 F23:H23 I22:I23 Q24:R25">
    <cfRule type="cellIs" dxfId="877" priority="1029" operator="greaterThan">
      <formula>0</formula>
    </cfRule>
  </conditionalFormatting>
  <conditionalFormatting sqref="L26:L29">
    <cfRule type="cellIs" dxfId="876" priority="455" operator="greaterThan">
      <formula>0</formula>
    </cfRule>
  </conditionalFormatting>
  <conditionalFormatting sqref="N38:O38">
    <cfRule type="cellIs" dxfId="875" priority="451" operator="greaterThan">
      <formula>0</formula>
    </cfRule>
  </conditionalFormatting>
  <conditionalFormatting sqref="J46 J48 J50 I44:J44">
    <cfRule type="cellIs" dxfId="874" priority="204" operator="equal">
      <formula>"X"</formula>
    </cfRule>
  </conditionalFormatting>
  <conditionalFormatting sqref="H46 J46 J48 H48 H50 H44:J44 J50">
    <cfRule type="cellIs" dxfId="873" priority="205" operator="greaterThan">
      <formula>0</formula>
    </cfRule>
  </conditionalFormatting>
  <conditionalFormatting sqref="H46 J46 J48 H48 H50 H44:J44 J50">
    <cfRule type="cellIs" dxfId="872" priority="203" operator="greaterThan">
      <formula>0</formula>
    </cfRule>
  </conditionalFormatting>
  <conditionalFormatting sqref="B29 D29">
    <cfRule type="cellIs" dxfId="871" priority="287" operator="greaterThan">
      <formula>0</formula>
    </cfRule>
  </conditionalFormatting>
  <conditionalFormatting sqref="C29 C43 C47 C49 C51">
    <cfRule type="cellIs" dxfId="870" priority="286" operator="greaterThan">
      <formula>0</formula>
    </cfRule>
  </conditionalFormatting>
  <conditionalFormatting sqref="B45:D45">
    <cfRule type="cellIs" dxfId="869" priority="272" operator="greaterThan">
      <formula>0</formula>
    </cfRule>
  </conditionalFormatting>
  <conditionalFormatting sqref="B31 D31">
    <cfRule type="cellIs" dxfId="868" priority="285" operator="greaterThan">
      <formula>0</formula>
    </cfRule>
  </conditionalFormatting>
  <conditionalFormatting sqref="C31">
    <cfRule type="cellIs" dxfId="867" priority="284" operator="greaterThan">
      <formula>0</formula>
    </cfRule>
  </conditionalFormatting>
  <conditionalFormatting sqref="B33 D33">
    <cfRule type="cellIs" dxfId="866" priority="283" operator="greaterThan">
      <formula>0</formula>
    </cfRule>
  </conditionalFormatting>
  <conditionalFormatting sqref="C33">
    <cfRule type="cellIs" dxfId="865" priority="282" operator="greaterThan">
      <formula>0</formula>
    </cfRule>
  </conditionalFormatting>
  <conditionalFormatting sqref="B35 D35">
    <cfRule type="cellIs" dxfId="864" priority="281" operator="greaterThan">
      <formula>0</formula>
    </cfRule>
  </conditionalFormatting>
  <conditionalFormatting sqref="C35">
    <cfRule type="cellIs" dxfId="863" priority="280" operator="greaterThan">
      <formula>0</formula>
    </cfRule>
  </conditionalFormatting>
  <conditionalFormatting sqref="B37 D37">
    <cfRule type="cellIs" dxfId="862" priority="279" operator="greaterThan">
      <formula>0</formula>
    </cfRule>
  </conditionalFormatting>
  <conditionalFormatting sqref="C37">
    <cfRule type="cellIs" dxfId="861" priority="278" operator="greaterThan">
      <formula>0</formula>
    </cfRule>
  </conditionalFormatting>
  <conditionalFormatting sqref="B39 D39">
    <cfRule type="cellIs" dxfId="860" priority="277" operator="greaterThan">
      <formula>0</formula>
    </cfRule>
  </conditionalFormatting>
  <conditionalFormatting sqref="C39">
    <cfRule type="cellIs" dxfId="859" priority="276" operator="greaterThan">
      <formula>0</formula>
    </cfRule>
  </conditionalFormatting>
  <conditionalFormatting sqref="B41 D41">
    <cfRule type="cellIs" dxfId="858" priority="275" operator="greaterThan">
      <formula>0</formula>
    </cfRule>
  </conditionalFormatting>
  <conditionalFormatting sqref="C41">
    <cfRule type="cellIs" dxfId="857" priority="274" operator="greaterThan">
      <formula>0</formula>
    </cfRule>
  </conditionalFormatting>
  <conditionalFormatting sqref="B43 D43">
    <cfRule type="cellIs" dxfId="856" priority="273" operator="greaterThan">
      <formula>0</formula>
    </cfRule>
  </conditionalFormatting>
  <conditionalFormatting sqref="B47 D47">
    <cfRule type="cellIs" dxfId="855" priority="271" operator="greaterThan">
      <formula>0</formula>
    </cfRule>
  </conditionalFormatting>
  <conditionalFormatting sqref="B49 D49">
    <cfRule type="cellIs" dxfId="854" priority="270" operator="greaterThan">
      <formula>0</formula>
    </cfRule>
  </conditionalFormatting>
  <conditionalFormatting sqref="B51 D51">
    <cfRule type="cellIs" dxfId="853" priority="269" operator="greaterThan">
      <formula>0</formula>
    </cfRule>
  </conditionalFormatting>
  <conditionalFormatting sqref="F28:G28">
    <cfRule type="cellIs" dxfId="852" priority="267" operator="equal">
      <formula>"X"</formula>
    </cfRule>
  </conditionalFormatting>
  <conditionalFormatting sqref="E28:G28">
    <cfRule type="cellIs" dxfId="851" priority="268" operator="greaterThan">
      <formula>0</formula>
    </cfRule>
  </conditionalFormatting>
  <conditionalFormatting sqref="E28:G28">
    <cfRule type="cellIs" dxfId="850" priority="266" operator="greaterThan">
      <formula>0</formula>
    </cfRule>
  </conditionalFormatting>
  <conditionalFormatting sqref="E29 G29">
    <cfRule type="cellIs" dxfId="849" priority="265" operator="greaterThan">
      <formula>0</formula>
    </cfRule>
  </conditionalFormatting>
  <conditionalFormatting sqref="F29 F43 F47 F49 F51">
    <cfRule type="cellIs" dxfId="848" priority="264" operator="greaterThan">
      <formula>0</formula>
    </cfRule>
  </conditionalFormatting>
  <conditionalFormatting sqref="E30:G30">
    <cfRule type="cellIs" dxfId="847" priority="261" operator="greaterThan">
      <formula>0</formula>
    </cfRule>
  </conditionalFormatting>
  <conditionalFormatting sqref="E45:G45">
    <cfRule type="cellIs" dxfId="846" priority="226" operator="greaterThan">
      <formula>0</formula>
    </cfRule>
  </conditionalFormatting>
  <conditionalFormatting sqref="F30:G30">
    <cfRule type="cellIs" dxfId="845" priority="262" operator="equal">
      <formula>"X"</formula>
    </cfRule>
  </conditionalFormatting>
  <conditionalFormatting sqref="E30:G30">
    <cfRule type="cellIs" dxfId="844" priority="263" operator="greaterThan">
      <formula>0</formula>
    </cfRule>
  </conditionalFormatting>
  <conditionalFormatting sqref="G46 G48 G50 F44:G44">
    <cfRule type="cellIs" dxfId="843" priority="259" operator="equal">
      <formula>"X"</formula>
    </cfRule>
  </conditionalFormatting>
  <conditionalFormatting sqref="E46 G46 G48 E48 E50 G50 E44:G44">
    <cfRule type="cellIs" dxfId="842" priority="260" operator="greaterThan">
      <formula>0</formula>
    </cfRule>
  </conditionalFormatting>
  <conditionalFormatting sqref="E46 G46 G48 E48 E50 G50 E44:G44">
    <cfRule type="cellIs" dxfId="841" priority="258" operator="greaterThan">
      <formula>0</formula>
    </cfRule>
  </conditionalFormatting>
  <conditionalFormatting sqref="E31 G31">
    <cfRule type="cellIs" dxfId="840" priority="257" operator="greaterThan">
      <formula>0</formula>
    </cfRule>
  </conditionalFormatting>
  <conditionalFormatting sqref="F31">
    <cfRule type="cellIs" dxfId="839" priority="256" operator="greaterThan">
      <formula>0</formula>
    </cfRule>
  </conditionalFormatting>
  <conditionalFormatting sqref="F32:G32">
    <cfRule type="cellIs" dxfId="838" priority="254" operator="equal">
      <formula>"X"</formula>
    </cfRule>
  </conditionalFormatting>
  <conditionalFormatting sqref="E32:G32">
    <cfRule type="cellIs" dxfId="837" priority="255" operator="greaterThan">
      <formula>0</formula>
    </cfRule>
  </conditionalFormatting>
  <conditionalFormatting sqref="E32:G32">
    <cfRule type="cellIs" dxfId="836" priority="253" operator="greaterThan">
      <formula>0</formula>
    </cfRule>
  </conditionalFormatting>
  <conditionalFormatting sqref="E33 G33">
    <cfRule type="cellIs" dxfId="835" priority="252" operator="greaterThan">
      <formula>0</formula>
    </cfRule>
  </conditionalFormatting>
  <conditionalFormatting sqref="F33">
    <cfRule type="cellIs" dxfId="834" priority="251" operator="greaterThan">
      <formula>0</formula>
    </cfRule>
  </conditionalFormatting>
  <conditionalFormatting sqref="F34:G34">
    <cfRule type="cellIs" dxfId="833" priority="249" operator="equal">
      <formula>"X"</formula>
    </cfRule>
  </conditionalFormatting>
  <conditionalFormatting sqref="E34:G34">
    <cfRule type="cellIs" dxfId="832" priority="250" operator="greaterThan">
      <formula>0</formula>
    </cfRule>
  </conditionalFormatting>
  <conditionalFormatting sqref="E34:G34">
    <cfRule type="cellIs" dxfId="831" priority="248" operator="greaterThan">
      <formula>0</formula>
    </cfRule>
  </conditionalFormatting>
  <conditionalFormatting sqref="E35 G35">
    <cfRule type="cellIs" dxfId="830" priority="247" operator="greaterThan">
      <formula>0</formula>
    </cfRule>
  </conditionalFormatting>
  <conditionalFormatting sqref="F35">
    <cfRule type="cellIs" dxfId="829" priority="246" operator="greaterThan">
      <formula>0</formula>
    </cfRule>
  </conditionalFormatting>
  <conditionalFormatting sqref="F36:G36">
    <cfRule type="cellIs" dxfId="828" priority="244" operator="equal">
      <formula>"X"</formula>
    </cfRule>
  </conditionalFormatting>
  <conditionalFormatting sqref="E36:G36">
    <cfRule type="cellIs" dxfId="827" priority="245" operator="greaterThan">
      <formula>0</formula>
    </cfRule>
  </conditionalFormatting>
  <conditionalFormatting sqref="E36:G36">
    <cfRule type="cellIs" dxfId="826" priority="243" operator="greaterThan">
      <formula>0</formula>
    </cfRule>
  </conditionalFormatting>
  <conditionalFormatting sqref="E37 G37">
    <cfRule type="cellIs" dxfId="825" priority="242" operator="greaterThan">
      <formula>0</formula>
    </cfRule>
  </conditionalFormatting>
  <conditionalFormatting sqref="F37">
    <cfRule type="cellIs" dxfId="824" priority="241" operator="greaterThan">
      <formula>0</formula>
    </cfRule>
  </conditionalFormatting>
  <conditionalFormatting sqref="F38:G38">
    <cfRule type="cellIs" dxfId="823" priority="239" operator="equal">
      <formula>"X"</formula>
    </cfRule>
  </conditionalFormatting>
  <conditionalFormatting sqref="E38:G38">
    <cfRule type="cellIs" dxfId="822" priority="240" operator="greaterThan">
      <formula>0</formula>
    </cfRule>
  </conditionalFormatting>
  <conditionalFormatting sqref="E38:G38">
    <cfRule type="cellIs" dxfId="821" priority="238" operator="greaterThan">
      <formula>0</formula>
    </cfRule>
  </conditionalFormatting>
  <conditionalFormatting sqref="E39 G39">
    <cfRule type="cellIs" dxfId="820" priority="237" operator="greaterThan">
      <formula>0</formula>
    </cfRule>
  </conditionalFormatting>
  <conditionalFormatting sqref="F39">
    <cfRule type="cellIs" dxfId="819" priority="236" operator="greaterThan">
      <formula>0</formula>
    </cfRule>
  </conditionalFormatting>
  <conditionalFormatting sqref="F40:G40">
    <cfRule type="cellIs" dxfId="818" priority="234" operator="equal">
      <formula>"X"</formula>
    </cfRule>
  </conditionalFormatting>
  <conditionalFormatting sqref="E40:G40">
    <cfRule type="cellIs" dxfId="817" priority="235" operator="greaterThan">
      <formula>0</formula>
    </cfRule>
  </conditionalFormatting>
  <conditionalFormatting sqref="E40:G40">
    <cfRule type="cellIs" dxfId="816" priority="233" operator="greaterThan">
      <formula>0</formula>
    </cfRule>
  </conditionalFormatting>
  <conditionalFormatting sqref="E41 G41">
    <cfRule type="cellIs" dxfId="815" priority="232" operator="greaterThan">
      <formula>0</formula>
    </cfRule>
  </conditionalFormatting>
  <conditionalFormatting sqref="F41">
    <cfRule type="cellIs" dxfId="814" priority="231" operator="greaterThan">
      <formula>0</formula>
    </cfRule>
  </conditionalFormatting>
  <conditionalFormatting sqref="F42:G42">
    <cfRule type="cellIs" dxfId="813" priority="229" operator="equal">
      <formula>"X"</formula>
    </cfRule>
  </conditionalFormatting>
  <conditionalFormatting sqref="E42:G42">
    <cfRule type="cellIs" dxfId="812" priority="230" operator="greaterThan">
      <formula>0</formula>
    </cfRule>
  </conditionalFormatting>
  <conditionalFormatting sqref="E42:G42">
    <cfRule type="cellIs" dxfId="811" priority="228" operator="greaterThan">
      <formula>0</formula>
    </cfRule>
  </conditionalFormatting>
  <conditionalFormatting sqref="E43 G43">
    <cfRule type="cellIs" dxfId="810" priority="227" operator="greaterThan">
      <formula>0</formula>
    </cfRule>
  </conditionalFormatting>
  <conditionalFormatting sqref="E47 G47">
    <cfRule type="cellIs" dxfId="809" priority="225" operator="greaterThan">
      <formula>0</formula>
    </cfRule>
  </conditionalFormatting>
  <conditionalFormatting sqref="E49 G49">
    <cfRule type="cellIs" dxfId="808" priority="224" operator="greaterThan">
      <formula>0</formula>
    </cfRule>
  </conditionalFormatting>
  <conditionalFormatting sqref="E51 G51">
    <cfRule type="cellIs" dxfId="807" priority="223" operator="greaterThan">
      <formula>0</formula>
    </cfRule>
  </conditionalFormatting>
  <conditionalFormatting sqref="F46">
    <cfRule type="cellIs" dxfId="806" priority="221" operator="equal">
      <formula>"X"</formula>
    </cfRule>
  </conditionalFormatting>
  <conditionalFormatting sqref="F46">
    <cfRule type="cellIs" dxfId="805" priority="222" operator="greaterThan">
      <formula>0</formula>
    </cfRule>
  </conditionalFormatting>
  <conditionalFormatting sqref="F46">
    <cfRule type="cellIs" dxfId="804" priority="220" operator="greaterThan">
      <formula>0</formula>
    </cfRule>
  </conditionalFormatting>
  <conditionalFormatting sqref="F48">
    <cfRule type="cellIs" dxfId="803" priority="218" operator="equal">
      <formula>"X"</formula>
    </cfRule>
  </conditionalFormatting>
  <conditionalFormatting sqref="F48">
    <cfRule type="cellIs" dxfId="802" priority="219" operator="greaterThan">
      <formula>0</formula>
    </cfRule>
  </conditionalFormatting>
  <conditionalFormatting sqref="F48">
    <cfRule type="cellIs" dxfId="801" priority="217" operator="greaterThan">
      <formula>0</formula>
    </cfRule>
  </conditionalFormatting>
  <conditionalFormatting sqref="F50">
    <cfRule type="cellIs" dxfId="800" priority="215" operator="equal">
      <formula>"X"</formula>
    </cfRule>
  </conditionalFormatting>
  <conditionalFormatting sqref="F50">
    <cfRule type="cellIs" dxfId="799" priority="216" operator="greaterThan">
      <formula>0</formula>
    </cfRule>
  </conditionalFormatting>
  <conditionalFormatting sqref="F50">
    <cfRule type="cellIs" dxfId="798" priority="214" operator="greaterThan">
      <formula>0</formula>
    </cfRule>
  </conditionalFormatting>
  <conditionalFormatting sqref="I28:J28">
    <cfRule type="cellIs" dxfId="797" priority="212" operator="equal">
      <formula>"X"</formula>
    </cfRule>
  </conditionalFormatting>
  <conditionalFormatting sqref="H28:J28">
    <cfRule type="cellIs" dxfId="796" priority="213" operator="greaterThan">
      <formula>0</formula>
    </cfRule>
  </conditionalFormatting>
  <conditionalFormatting sqref="H28:J28">
    <cfRule type="cellIs" dxfId="795" priority="211" operator="greaterThan">
      <formula>0</formula>
    </cfRule>
  </conditionalFormatting>
  <conditionalFormatting sqref="H29 J29">
    <cfRule type="cellIs" dxfId="794" priority="210" operator="greaterThan">
      <formula>0</formula>
    </cfRule>
  </conditionalFormatting>
  <conditionalFormatting sqref="I29 I43 I47 I49 I51">
    <cfRule type="cellIs" dxfId="793" priority="209" operator="greaterThan">
      <formula>0</formula>
    </cfRule>
  </conditionalFormatting>
  <conditionalFormatting sqref="H30:J30">
    <cfRule type="cellIs" dxfId="792" priority="206" operator="greaterThan">
      <formula>0</formula>
    </cfRule>
  </conditionalFormatting>
  <conditionalFormatting sqref="H45:J45">
    <cfRule type="cellIs" dxfId="791" priority="171" operator="greaterThan">
      <formula>0</formula>
    </cfRule>
  </conditionalFormatting>
  <conditionalFormatting sqref="I30:J30">
    <cfRule type="cellIs" dxfId="790" priority="207" operator="equal">
      <formula>"X"</formula>
    </cfRule>
  </conditionalFormatting>
  <conditionalFormatting sqref="H30:J30">
    <cfRule type="cellIs" dxfId="789" priority="208" operator="greaterThan">
      <formula>0</formula>
    </cfRule>
  </conditionalFormatting>
  <conditionalFormatting sqref="H31 J31">
    <cfRule type="cellIs" dxfId="788" priority="202" operator="greaterThan">
      <formula>0</formula>
    </cfRule>
  </conditionalFormatting>
  <conditionalFormatting sqref="I31">
    <cfRule type="cellIs" dxfId="787" priority="201" operator="greaterThan">
      <formula>0</formula>
    </cfRule>
  </conditionalFormatting>
  <conditionalFormatting sqref="I32:J32">
    <cfRule type="cellIs" dxfId="786" priority="199" operator="equal">
      <formula>"X"</formula>
    </cfRule>
  </conditionalFormatting>
  <conditionalFormatting sqref="H32:J32">
    <cfRule type="cellIs" dxfId="785" priority="200" operator="greaterThan">
      <formula>0</formula>
    </cfRule>
  </conditionalFormatting>
  <conditionalFormatting sqref="H32:J32">
    <cfRule type="cellIs" dxfId="784" priority="198" operator="greaterThan">
      <formula>0</formula>
    </cfRule>
  </conditionalFormatting>
  <conditionalFormatting sqref="H33 J33">
    <cfRule type="cellIs" dxfId="783" priority="197" operator="greaterThan">
      <formula>0</formula>
    </cfRule>
  </conditionalFormatting>
  <conditionalFormatting sqref="I33">
    <cfRule type="cellIs" dxfId="782" priority="196" operator="greaterThan">
      <formula>0</formula>
    </cfRule>
  </conditionalFormatting>
  <conditionalFormatting sqref="I34:J34">
    <cfRule type="cellIs" dxfId="781" priority="194" operator="equal">
      <formula>"X"</formula>
    </cfRule>
  </conditionalFormatting>
  <conditionalFormatting sqref="H34:J34">
    <cfRule type="cellIs" dxfId="780" priority="195" operator="greaterThan">
      <formula>0</formula>
    </cfRule>
  </conditionalFormatting>
  <conditionalFormatting sqref="H34:J34">
    <cfRule type="cellIs" dxfId="779" priority="193" operator="greaterThan">
      <formula>0</formula>
    </cfRule>
  </conditionalFormatting>
  <conditionalFormatting sqref="H35 J35">
    <cfRule type="cellIs" dxfId="778" priority="192" operator="greaterThan">
      <formula>0</formula>
    </cfRule>
  </conditionalFormatting>
  <conditionalFormatting sqref="I35">
    <cfRule type="cellIs" dxfId="777" priority="191" operator="greaterThan">
      <formula>0</formula>
    </cfRule>
  </conditionalFormatting>
  <conditionalFormatting sqref="I36:J36">
    <cfRule type="cellIs" dxfId="776" priority="189" operator="equal">
      <formula>"X"</formula>
    </cfRule>
  </conditionalFormatting>
  <conditionalFormatting sqref="H36:J36">
    <cfRule type="cellIs" dxfId="775" priority="190" operator="greaterThan">
      <formula>0</formula>
    </cfRule>
  </conditionalFormatting>
  <conditionalFormatting sqref="H36:J36">
    <cfRule type="cellIs" dxfId="774" priority="188" operator="greaterThan">
      <formula>0</formula>
    </cfRule>
  </conditionalFormatting>
  <conditionalFormatting sqref="H37 J37">
    <cfRule type="cellIs" dxfId="773" priority="187" operator="greaterThan">
      <formula>0</formula>
    </cfRule>
  </conditionalFormatting>
  <conditionalFormatting sqref="I37">
    <cfRule type="cellIs" dxfId="772" priority="186" operator="greaterThan">
      <formula>0</formula>
    </cfRule>
  </conditionalFormatting>
  <conditionalFormatting sqref="I38:J38">
    <cfRule type="cellIs" dxfId="771" priority="184" operator="equal">
      <formula>"X"</formula>
    </cfRule>
  </conditionalFormatting>
  <conditionalFormatting sqref="H38:J38">
    <cfRule type="cellIs" dxfId="770" priority="185" operator="greaterThan">
      <formula>0</formula>
    </cfRule>
  </conditionalFormatting>
  <conditionalFormatting sqref="H38:J38">
    <cfRule type="cellIs" dxfId="769" priority="183" operator="greaterThan">
      <formula>0</formula>
    </cfRule>
  </conditionalFormatting>
  <conditionalFormatting sqref="H39 J39">
    <cfRule type="cellIs" dxfId="768" priority="182" operator="greaterThan">
      <formula>0</formula>
    </cfRule>
  </conditionalFormatting>
  <conditionalFormatting sqref="I39">
    <cfRule type="cellIs" dxfId="767" priority="181" operator="greaterThan">
      <formula>0</formula>
    </cfRule>
  </conditionalFormatting>
  <conditionalFormatting sqref="I40:J40">
    <cfRule type="cellIs" dxfId="766" priority="179" operator="equal">
      <formula>"X"</formula>
    </cfRule>
  </conditionalFormatting>
  <conditionalFormatting sqref="H40:J40">
    <cfRule type="cellIs" dxfId="765" priority="180" operator="greaterThan">
      <formula>0</formula>
    </cfRule>
  </conditionalFormatting>
  <conditionalFormatting sqref="H40:J40">
    <cfRule type="cellIs" dxfId="764" priority="178" operator="greaterThan">
      <formula>0</formula>
    </cfRule>
  </conditionalFormatting>
  <conditionalFormatting sqref="H41 J41">
    <cfRule type="cellIs" dxfId="763" priority="177" operator="greaterThan">
      <formula>0</formula>
    </cfRule>
  </conditionalFormatting>
  <conditionalFormatting sqref="I41">
    <cfRule type="cellIs" dxfId="762" priority="176" operator="greaterThan">
      <formula>0</formula>
    </cfRule>
  </conditionalFormatting>
  <conditionalFormatting sqref="I42:J42">
    <cfRule type="cellIs" dxfId="761" priority="174" operator="equal">
      <formula>"X"</formula>
    </cfRule>
  </conditionalFormatting>
  <conditionalFormatting sqref="H42:J42">
    <cfRule type="cellIs" dxfId="760" priority="175" operator="greaterThan">
      <formula>0</formula>
    </cfRule>
  </conditionalFormatting>
  <conditionalFormatting sqref="H42:J42">
    <cfRule type="cellIs" dxfId="759" priority="173" operator="greaterThan">
      <formula>0</formula>
    </cfRule>
  </conditionalFormatting>
  <conditionalFormatting sqref="H43 J43">
    <cfRule type="cellIs" dxfId="758" priority="172" operator="greaterThan">
      <formula>0</formula>
    </cfRule>
  </conditionalFormatting>
  <conditionalFormatting sqref="H47 J47">
    <cfRule type="cellIs" dxfId="757" priority="170" operator="greaterThan">
      <formula>0</formula>
    </cfRule>
  </conditionalFormatting>
  <conditionalFormatting sqref="H49 J49">
    <cfRule type="cellIs" dxfId="756" priority="169" operator="greaterThan">
      <formula>0</formula>
    </cfRule>
  </conditionalFormatting>
  <conditionalFormatting sqref="H51 J51">
    <cfRule type="cellIs" dxfId="755" priority="168" operator="greaterThan">
      <formula>0</formula>
    </cfRule>
  </conditionalFormatting>
  <conditionalFormatting sqref="I46">
    <cfRule type="cellIs" dxfId="754" priority="166" operator="equal">
      <formula>"X"</formula>
    </cfRule>
  </conditionalFormatting>
  <conditionalFormatting sqref="I46">
    <cfRule type="cellIs" dxfId="753" priority="167" operator="greaterThan">
      <formula>0</formula>
    </cfRule>
  </conditionalFormatting>
  <conditionalFormatting sqref="I46">
    <cfRule type="cellIs" dxfId="752" priority="165" operator="greaterThan">
      <formula>0</formula>
    </cfRule>
  </conditionalFormatting>
  <conditionalFormatting sqref="I48">
    <cfRule type="cellIs" dxfId="751" priority="163" operator="equal">
      <formula>"X"</formula>
    </cfRule>
  </conditionalFormatting>
  <conditionalFormatting sqref="I48">
    <cfRule type="cellIs" dxfId="750" priority="164" operator="greaterThan">
      <formula>0</formula>
    </cfRule>
  </conditionalFormatting>
  <conditionalFormatting sqref="I48">
    <cfRule type="cellIs" dxfId="749" priority="162" operator="greaterThan">
      <formula>0</formula>
    </cfRule>
  </conditionalFormatting>
  <conditionalFormatting sqref="I50">
    <cfRule type="cellIs" dxfId="748" priority="160" operator="equal">
      <formula>"X"</formula>
    </cfRule>
  </conditionalFormatting>
  <conditionalFormatting sqref="I50">
    <cfRule type="cellIs" dxfId="747" priority="161" operator="greaterThan">
      <formula>0</formula>
    </cfRule>
  </conditionalFormatting>
  <conditionalFormatting sqref="I50">
    <cfRule type="cellIs" dxfId="746" priority="159" operator="greaterThan">
      <formula>0</formula>
    </cfRule>
  </conditionalFormatting>
  <conditionalFormatting sqref="B28:D28 B30:D30 B32:D32 B34:D34 B36:D36 B38:D38 B40:D40 B42:D42 B44:D44 B46:D46 B48:D48 B50:D50">
    <cfRule type="cellIs" dxfId="745" priority="158" operator="greaterThan">
      <formula>0</formula>
    </cfRule>
  </conditionalFormatting>
  <conditionalFormatting sqref="H28:J28 H30:J30 H32:J32 H34:J34 H36:J36 H38:J38 H40:J40 H42:J42 H44:J44 H46:J46 H48:J48 H50:J50">
    <cfRule type="cellIs" dxfId="744" priority="157" operator="greaterThan">
      <formula>0</formula>
    </cfRule>
  </conditionalFormatting>
  <conditionalFormatting sqref="G52">
    <cfRule type="cellIs" dxfId="743" priority="155" operator="equal">
      <formula>"X"</formula>
    </cfRule>
  </conditionalFormatting>
  <conditionalFormatting sqref="E52 G52">
    <cfRule type="cellIs" dxfId="742" priority="156" operator="greaterThan">
      <formula>0</formula>
    </cfRule>
  </conditionalFormatting>
  <conditionalFormatting sqref="E52 G52">
    <cfRule type="cellIs" dxfId="741" priority="154" operator="greaterThan">
      <formula>0</formula>
    </cfRule>
  </conditionalFormatting>
  <conditionalFormatting sqref="F52">
    <cfRule type="cellIs" dxfId="740" priority="152" operator="equal">
      <formula>"X"</formula>
    </cfRule>
  </conditionalFormatting>
  <conditionalFormatting sqref="F52">
    <cfRule type="cellIs" dxfId="739" priority="153" operator="greaterThan">
      <formula>0</formula>
    </cfRule>
  </conditionalFormatting>
  <conditionalFormatting sqref="F52">
    <cfRule type="cellIs" dxfId="738" priority="151" operator="greaterThan">
      <formula>0</formula>
    </cfRule>
  </conditionalFormatting>
  <conditionalFormatting sqref="J52">
    <cfRule type="cellIs" dxfId="737" priority="149" operator="equal">
      <formula>"X"</formula>
    </cfRule>
  </conditionalFormatting>
  <conditionalFormatting sqref="H52 J52">
    <cfRule type="cellIs" dxfId="736" priority="150" operator="greaterThan">
      <formula>0</formula>
    </cfRule>
  </conditionalFormatting>
  <conditionalFormatting sqref="H52 J52">
    <cfRule type="cellIs" dxfId="735" priority="148" operator="greaterThan">
      <formula>0</formula>
    </cfRule>
  </conditionalFormatting>
  <conditionalFormatting sqref="I52">
    <cfRule type="cellIs" dxfId="734" priority="146" operator="equal">
      <formula>"X"</formula>
    </cfRule>
  </conditionalFormatting>
  <conditionalFormatting sqref="I52">
    <cfRule type="cellIs" dxfId="733" priority="147" operator="greaterThan">
      <formula>0</formula>
    </cfRule>
  </conditionalFormatting>
  <conditionalFormatting sqref="I52">
    <cfRule type="cellIs" dxfId="732" priority="145" operator="greaterThan">
      <formula>0</formula>
    </cfRule>
  </conditionalFormatting>
  <conditionalFormatting sqref="B52:D52">
    <cfRule type="cellIs" dxfId="731" priority="144" operator="greaterThan">
      <formula>0</formula>
    </cfRule>
  </conditionalFormatting>
  <conditionalFormatting sqref="H52:J52">
    <cfRule type="cellIs" dxfId="730" priority="143" operator="greaterThan">
      <formula>0</formula>
    </cfRule>
  </conditionalFormatting>
  <conditionalFormatting sqref="C26 C27:D27">
    <cfRule type="cellIs" dxfId="729" priority="37" operator="equal">
      <formula>"X"</formula>
    </cfRule>
  </conditionalFormatting>
  <conditionalFormatting sqref="F26:F27">
    <cfRule type="cellIs" dxfId="728" priority="38" operator="equal">
      <formula>"x"</formula>
    </cfRule>
  </conditionalFormatting>
  <conditionalFormatting sqref="G26">
    <cfRule type="cellIs" dxfId="727" priority="39" stopIfTrue="1" operator="between">
      <formula>"100 A"</formula>
      <formula>"200 A"</formula>
    </cfRule>
  </conditionalFormatting>
  <conditionalFormatting sqref="G26">
    <cfRule type="cellIs" dxfId="726" priority="40" stopIfTrue="1" operator="between">
      <formula>"DTM-33 A"</formula>
      <formula>"DTM-80 A"</formula>
    </cfRule>
  </conditionalFormatting>
  <conditionalFormatting sqref="G26">
    <cfRule type="cellIs" dxfId="725" priority="41" operator="equal">
      <formula>"DTM-06A"</formula>
    </cfRule>
  </conditionalFormatting>
  <conditionalFormatting sqref="G26">
    <cfRule type="cellIs" dxfId="724" priority="42" operator="between">
      <formula>"DTM-51A"</formula>
      <formula>"DTM-70A"</formula>
    </cfRule>
  </conditionalFormatting>
  <conditionalFormatting sqref="G26">
    <cfRule type="cellIs" dxfId="723" priority="43" stopIfTrue="1" operator="between">
      <formula>"DTM-40A"</formula>
      <formula>"DTM-50A"</formula>
    </cfRule>
  </conditionalFormatting>
  <conditionalFormatting sqref="G26">
    <cfRule type="cellIs" dxfId="722" priority="44" stopIfTrue="1" operator="equal">
      <formula>"35A"</formula>
    </cfRule>
  </conditionalFormatting>
  <conditionalFormatting sqref="G26">
    <cfRule type="cellIs" dxfId="721" priority="45" operator="equal">
      <formula>"35A"</formula>
    </cfRule>
  </conditionalFormatting>
  <conditionalFormatting sqref="G26">
    <cfRule type="cellIs" dxfId="720" priority="46" operator="equal">
      <formula>"32A"</formula>
    </cfRule>
  </conditionalFormatting>
  <conditionalFormatting sqref="G26">
    <cfRule type="cellIs" dxfId="719" priority="47" operator="equal">
      <formula>"30A"</formula>
    </cfRule>
  </conditionalFormatting>
  <conditionalFormatting sqref="G26">
    <cfRule type="cellIs" dxfId="718" priority="48" operator="equal">
      <formula>"25A"</formula>
    </cfRule>
  </conditionalFormatting>
  <conditionalFormatting sqref="G26">
    <cfRule type="cellIs" dxfId="717" priority="49" operator="equal">
      <formula>"20A"</formula>
    </cfRule>
  </conditionalFormatting>
  <conditionalFormatting sqref="G26">
    <cfRule type="cellIs" dxfId="716" priority="50" operator="equal">
      <formula>"15A"</formula>
    </cfRule>
  </conditionalFormatting>
  <conditionalFormatting sqref="G26">
    <cfRule type="cellIs" dxfId="715" priority="51" operator="equal">
      <formula>"16A"</formula>
    </cfRule>
  </conditionalFormatting>
  <conditionalFormatting sqref="G26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cellIs" dxfId="714" priority="53" operator="equal">
      <formula>"10A"</formula>
    </cfRule>
  </conditionalFormatting>
  <conditionalFormatting sqref="G26">
    <cfRule type="cellIs" dxfId="713" priority="54" operator="equal">
      <formula>"6A"</formula>
    </cfRule>
  </conditionalFormatting>
  <conditionalFormatting sqref="I26:I27">
    <cfRule type="cellIs" dxfId="712" priority="55" operator="equal">
      <formula>"x"</formula>
    </cfRule>
  </conditionalFormatting>
  <conditionalFormatting sqref="J27">
    <cfRule type="cellIs" dxfId="711" priority="56" operator="equal">
      <formula>"X"</formula>
    </cfRule>
  </conditionalFormatting>
  <conditionalFormatting sqref="H26">
    <cfRule type="cellIs" dxfId="710" priority="57" stopIfTrue="1" operator="between">
      <formula>"100 A"</formula>
      <formula>"200 A"</formula>
    </cfRule>
  </conditionalFormatting>
  <conditionalFormatting sqref="H26">
    <cfRule type="cellIs" dxfId="709" priority="58" stopIfTrue="1" operator="between">
      <formula>"DTM-33 A"</formula>
      <formula>"DTM-80 A"</formula>
    </cfRule>
  </conditionalFormatting>
  <conditionalFormatting sqref="H26">
    <cfRule type="cellIs" dxfId="708" priority="59" operator="equal">
      <formula>"DTM-06A"</formula>
    </cfRule>
  </conditionalFormatting>
  <conditionalFormatting sqref="H26">
    <cfRule type="cellIs" dxfId="707" priority="60" operator="between">
      <formula>"DTM-51A"</formula>
      <formula>"DTM-70A"</formula>
    </cfRule>
  </conditionalFormatting>
  <conditionalFormatting sqref="H26">
    <cfRule type="cellIs" dxfId="706" priority="61" stopIfTrue="1" operator="between">
      <formula>"DTM-40A"</formula>
      <formula>"DTM-50A"</formula>
    </cfRule>
  </conditionalFormatting>
  <conditionalFormatting sqref="H26">
    <cfRule type="cellIs" dxfId="705" priority="62" stopIfTrue="1" operator="equal">
      <formula>"35A"</formula>
    </cfRule>
  </conditionalFormatting>
  <conditionalFormatting sqref="H26">
    <cfRule type="cellIs" dxfId="704" priority="63" operator="equal">
      <formula>"35A"</formula>
    </cfRule>
  </conditionalFormatting>
  <conditionalFormatting sqref="H26">
    <cfRule type="cellIs" dxfId="703" priority="64" operator="equal">
      <formula>"32A"</formula>
    </cfRule>
  </conditionalFormatting>
  <conditionalFormatting sqref="H26">
    <cfRule type="cellIs" dxfId="702" priority="65" operator="equal">
      <formula>"30A"</formula>
    </cfRule>
  </conditionalFormatting>
  <conditionalFormatting sqref="H26">
    <cfRule type="cellIs" dxfId="701" priority="66" operator="equal">
      <formula>"25A"</formula>
    </cfRule>
  </conditionalFormatting>
  <conditionalFormatting sqref="H26">
    <cfRule type="cellIs" dxfId="700" priority="67" operator="equal">
      <formula>"20A"</formula>
    </cfRule>
  </conditionalFormatting>
  <conditionalFormatting sqref="H26">
    <cfRule type="cellIs" dxfId="699" priority="68" operator="equal">
      <formula>"15A"</formula>
    </cfRule>
  </conditionalFormatting>
  <conditionalFormatting sqref="H26">
    <cfRule type="cellIs" dxfId="698" priority="69" operator="equal">
      <formula>"16A"</formula>
    </cfRule>
  </conditionalFormatting>
  <conditionalFormatting sqref="H26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6">
    <cfRule type="cellIs" dxfId="697" priority="71" operator="equal">
      <formula>"10A"</formula>
    </cfRule>
  </conditionalFormatting>
  <conditionalFormatting sqref="H26">
    <cfRule type="cellIs" dxfId="696" priority="72" operator="equal">
      <formula>"6A"</formula>
    </cfRule>
  </conditionalFormatting>
  <conditionalFormatting sqref="J26">
    <cfRule type="cellIs" dxfId="695" priority="73" stopIfTrue="1" operator="between">
      <formula>"100 A"</formula>
      <formula>"200 A"</formula>
    </cfRule>
  </conditionalFormatting>
  <conditionalFormatting sqref="J26">
    <cfRule type="cellIs" dxfId="694" priority="74" stopIfTrue="1" operator="between">
      <formula>"DTM-33 A"</formula>
      <formula>"DTM-80 A"</formula>
    </cfRule>
  </conditionalFormatting>
  <conditionalFormatting sqref="J26">
    <cfRule type="cellIs" dxfId="693" priority="75" operator="equal">
      <formula>"DTM-06A"</formula>
    </cfRule>
  </conditionalFormatting>
  <conditionalFormatting sqref="J26">
    <cfRule type="cellIs" dxfId="692" priority="76" operator="between">
      <formula>"DTM-51A"</formula>
      <formula>"DTM-70A"</formula>
    </cfRule>
  </conditionalFormatting>
  <conditionalFormatting sqref="J26">
    <cfRule type="cellIs" dxfId="691" priority="77" stopIfTrue="1" operator="between">
      <formula>"DTM-40A"</formula>
      <formula>"DTM-50A"</formula>
    </cfRule>
  </conditionalFormatting>
  <conditionalFormatting sqref="J26">
    <cfRule type="cellIs" dxfId="690" priority="78" stopIfTrue="1" operator="equal">
      <formula>"35A"</formula>
    </cfRule>
  </conditionalFormatting>
  <conditionalFormatting sqref="J26">
    <cfRule type="cellIs" dxfId="689" priority="79" operator="equal">
      <formula>"35A"</formula>
    </cfRule>
  </conditionalFormatting>
  <conditionalFormatting sqref="J26">
    <cfRule type="cellIs" dxfId="688" priority="80" operator="equal">
      <formula>"32A"</formula>
    </cfRule>
  </conditionalFormatting>
  <conditionalFormatting sqref="J26">
    <cfRule type="cellIs" dxfId="687" priority="81" operator="equal">
      <formula>"30A"</formula>
    </cfRule>
  </conditionalFormatting>
  <conditionalFormatting sqref="J26">
    <cfRule type="cellIs" dxfId="686" priority="82" operator="equal">
      <formula>"25A"</formula>
    </cfRule>
  </conditionalFormatting>
  <conditionalFormatting sqref="J26">
    <cfRule type="cellIs" dxfId="685" priority="83" operator="equal">
      <formula>"20A"</formula>
    </cfRule>
  </conditionalFormatting>
  <conditionalFormatting sqref="J26">
    <cfRule type="cellIs" dxfId="684" priority="84" operator="equal">
      <formula>"15A"</formula>
    </cfRule>
  </conditionalFormatting>
  <conditionalFormatting sqref="J26">
    <cfRule type="cellIs" dxfId="683" priority="85" operator="equal">
      <formula>"16A"</formula>
    </cfRule>
  </conditionalFormatting>
  <conditionalFormatting sqref="J26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6">
    <cfRule type="cellIs" dxfId="682" priority="87" operator="equal">
      <formula>"10A"</formula>
    </cfRule>
  </conditionalFormatting>
  <conditionalFormatting sqref="J26">
    <cfRule type="cellIs" dxfId="681" priority="88" operator="equal">
      <formula>"6A"</formula>
    </cfRule>
  </conditionalFormatting>
  <conditionalFormatting sqref="E27">
    <cfRule type="cellIs" dxfId="680" priority="36" operator="equal">
      <formula>"X"</formula>
    </cfRule>
  </conditionalFormatting>
  <conditionalFormatting sqref="G27">
    <cfRule type="cellIs" dxfId="679" priority="35" operator="equal">
      <formula>"X"</formula>
    </cfRule>
  </conditionalFormatting>
  <conditionalFormatting sqref="A17:B17">
    <cfRule type="cellIs" dxfId="678" priority="29" operator="equal">
      <formula>0</formula>
    </cfRule>
  </conditionalFormatting>
  <conditionalFormatting sqref="A17:B17">
    <cfRule type="cellIs" dxfId="677" priority="30" operator="equal">
      <formula>0</formula>
    </cfRule>
  </conditionalFormatting>
  <conditionalFormatting sqref="A22:A23">
    <cfRule type="cellIs" dxfId="676" priority="21" operator="equal">
      <formula>0</formula>
    </cfRule>
  </conditionalFormatting>
  <conditionalFormatting sqref="A23:B23 H23 D23:F23">
    <cfRule type="cellIs" dxfId="675" priority="19" operator="equal">
      <formula>0</formula>
    </cfRule>
  </conditionalFormatting>
  <conditionalFormatting sqref="N4:Q14">
    <cfRule type="cellIs" dxfId="674" priority="15" operator="equal">
      <formula>0</formula>
    </cfRule>
  </conditionalFormatting>
  <conditionalFormatting sqref="L4:M14 I23">
    <cfRule type="cellIs" dxfId="673" priority="13" operator="equal">
      <formula>0</formula>
    </cfRule>
  </conditionalFormatting>
  <conditionalFormatting sqref="L15:Q15">
    <cfRule type="cellIs" dxfId="672" priority="10" operator="equal">
      <formula>0</formula>
    </cfRule>
  </conditionalFormatting>
  <conditionalFormatting sqref="C23">
    <cfRule type="cellIs" dxfId="671" priority="9" operator="equal">
      <formula>0</formula>
    </cfRule>
  </conditionalFormatting>
  <conditionalFormatting sqref="F54">
    <cfRule type="cellIs" dxfId="670" priority="7" operator="equal">
      <formula>"RESERVA"</formula>
    </cfRule>
  </conditionalFormatting>
  <conditionalFormatting sqref="I54">
    <cfRule type="cellIs" dxfId="669" priority="6" operator="equal">
      <formula>"RESERVA"</formula>
    </cfRule>
  </conditionalFormatting>
  <conditionalFormatting sqref="F22">
    <cfRule type="cellIs" dxfId="668" priority="5" operator="greaterThan">
      <formula>0</formula>
    </cfRule>
  </conditionalFormatting>
  <conditionalFormatting sqref="J23">
    <cfRule type="cellIs" dxfId="667" priority="4" operator="greaterThan">
      <formula>0</formula>
    </cfRule>
  </conditionalFormatting>
  <conditionalFormatting sqref="K22:L23">
    <cfRule type="cellIs" dxfId="666" priority="3" operator="greaterThan">
      <formula>0</formula>
    </cfRule>
  </conditionalFormatting>
  <conditionalFormatting sqref="M22:P23">
    <cfRule type="cellIs" dxfId="665" priority="2" operator="greaterThan">
      <formula>0</formula>
    </cfRule>
  </conditionalFormatting>
  <conditionalFormatting sqref="G23">
    <cfRule type="cellIs" dxfId="664" priority="1" operator="equal">
      <formula>0</formula>
    </cfRule>
  </conditionalFormatting>
  <hyperlinks>
    <hyperlink ref="G21" r:id="rId1" xr:uid="{00000000-0004-0000-0000-000000000000}"/>
    <hyperlink ref="A24" r:id="rId2" xr:uid="{00000000-0004-0000-0000-000001000000}"/>
    <hyperlink ref="C24" r:id="rId3" xr:uid="{00000000-0004-0000-0000-000002000000}"/>
    <hyperlink ref="A60" r:id="rId4" xr:uid="{00000000-0004-0000-0000-000003000000}"/>
    <hyperlink ref="A61" r:id="rId5" xr:uid="{00000000-0004-0000-0000-000004000000}"/>
    <hyperlink ref="A62" r:id="rId6" xr:uid="{00000000-0004-0000-0000-000005000000}"/>
  </hyperlinks>
  <pageMargins left="0.51181102362204722" right="0.51181102362204722" top="0.78740157480314965" bottom="0.78740157480314965" header="0" footer="0"/>
  <pageSetup paperSize="9" scale="85" orientation="landscape" r:id="rId7"/>
  <ignoredErrors>
    <ignoredError sqref="J4:J14" formula="1"/>
    <ignoredError sqref="N15:O15 P15:Q15 F58:H58 L15:M15 I23 K23" unlockedFormula="1"/>
    <ignoredError sqref="A4:A14" numberStoredAsText="1"/>
  </ignoredError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830"/>
  <sheetViews>
    <sheetView showGridLines="0" zoomScale="98" zoomScaleNormal="98" workbookViewId="0">
      <selection activeCell="Q12" sqref="Q12"/>
    </sheetView>
  </sheetViews>
  <sheetFormatPr defaultColWidth="12.625" defaultRowHeight="15" customHeight="1"/>
  <cols>
    <col min="2" max="3" width="9.625" customWidth="1"/>
    <col min="4" max="4" width="9.75" customWidth="1"/>
    <col min="5" max="5" width="9.5" customWidth="1"/>
    <col min="6" max="6" width="7" customWidth="1"/>
    <col min="7" max="7" width="5.875" customWidth="1"/>
    <col min="8" max="8" width="6.375" customWidth="1"/>
    <col min="9" max="9" width="5.625" customWidth="1"/>
    <col min="10" max="11" width="6.625" customWidth="1"/>
    <col min="12" max="12" width="12.625" customWidth="1"/>
    <col min="13" max="13" width="11.5" customWidth="1"/>
    <col min="14" max="14" width="9" customWidth="1"/>
    <col min="15" max="15" width="7" customWidth="1"/>
    <col min="16" max="16" width="6.625" customWidth="1"/>
    <col min="17" max="17" width="13.375" customWidth="1"/>
    <col min="18" max="18" width="11.125" customWidth="1"/>
    <col min="19" max="20" width="8.625" customWidth="1"/>
    <col min="21" max="21" width="6.625" customWidth="1"/>
    <col min="22" max="37" width="5.625" customWidth="1"/>
  </cols>
  <sheetData>
    <row r="1" spans="1:36" ht="15.75" customHeight="1">
      <c r="B1" s="157" t="s">
        <v>30</v>
      </c>
      <c r="C1" s="157"/>
      <c r="D1" s="160"/>
      <c r="E1" s="27"/>
      <c r="F1" s="566" t="s">
        <v>246</v>
      </c>
      <c r="G1" s="565"/>
      <c r="H1" s="565"/>
      <c r="I1" s="27"/>
      <c r="J1" s="27"/>
      <c r="K1" s="27"/>
      <c r="L1" s="27"/>
      <c r="M1" s="3"/>
      <c r="N1" s="3"/>
      <c r="O1" s="3"/>
      <c r="AJ1" s="48"/>
    </row>
    <row r="2" spans="1:36" ht="30" customHeight="1">
      <c r="A2" s="419" t="s">
        <v>39</v>
      </c>
      <c r="B2" s="463" t="s">
        <v>32</v>
      </c>
      <c r="C2" s="523" t="s">
        <v>33</v>
      </c>
      <c r="D2" s="524" t="s">
        <v>146</v>
      </c>
      <c r="E2" s="523" t="s">
        <v>34</v>
      </c>
      <c r="F2" s="523" t="s">
        <v>35</v>
      </c>
      <c r="G2" s="523" t="s">
        <v>36</v>
      </c>
      <c r="H2" s="463" t="s">
        <v>37</v>
      </c>
      <c r="I2" s="419" t="s">
        <v>38</v>
      </c>
      <c r="J2" s="516" t="s">
        <v>232</v>
      </c>
      <c r="K2" s="28" t="s">
        <v>205</v>
      </c>
      <c r="L2" s="226" t="s">
        <v>204</v>
      </c>
      <c r="M2" s="227" t="s">
        <v>40</v>
      </c>
      <c r="N2" s="225" t="s">
        <v>206</v>
      </c>
      <c r="O2" s="422" t="s">
        <v>227</v>
      </c>
      <c r="P2" s="421" t="s">
        <v>226</v>
      </c>
      <c r="Q2" s="492" t="s">
        <v>228</v>
      </c>
      <c r="R2" s="423" t="s">
        <v>229</v>
      </c>
      <c r="S2" s="423" t="s">
        <v>231</v>
      </c>
      <c r="AJ2" s="48"/>
    </row>
    <row r="3" spans="1:36" ht="19.899999999999999" customHeight="1">
      <c r="A3" s="517">
        <f>'TUG+TUE-INDUSTRIAL'!B4</f>
        <v>0</v>
      </c>
      <c r="B3" s="518" t="str">
        <f>IFERROR(C3/D3/E3,"")</f>
        <v/>
      </c>
      <c r="C3" s="496">
        <f>'TUG+TUE-INDUSTRIAL'!G4</f>
        <v>0</v>
      </c>
      <c r="D3" s="496">
        <f>'TUG+TUE-INDUSTRIAL'!D4+'TUG+TUE-INDUSTRIAL'!E4</f>
        <v>0</v>
      </c>
      <c r="E3" s="688"/>
      <c r="F3" s="519"/>
      <c r="G3" s="520"/>
      <c r="H3" s="521"/>
      <c r="I3" s="522"/>
      <c r="J3" s="474" t="str">
        <f>IFERROR((H3-I3)*(B3-G3)/(F3-G3)+I3,"")</f>
        <v/>
      </c>
      <c r="K3" s="475">
        <f t="shared" ref="K3:K14" si="0">C3</f>
        <v>0</v>
      </c>
      <c r="L3" s="470"/>
      <c r="M3" s="471"/>
      <c r="N3" s="461" t="str">
        <f t="shared" ref="N3:N13" si="1">IFERROR(K3*L3/J3*M3,"")</f>
        <v/>
      </c>
      <c r="O3" s="689"/>
      <c r="P3" s="476" t="str">
        <f>IFERROR(N3/O3,"")</f>
        <v/>
      </c>
      <c r="Q3" s="473">
        <f>IFERROR(ROUNDUP(P3,0),0)</f>
        <v>0</v>
      </c>
      <c r="R3" s="473"/>
      <c r="S3" s="473">
        <f>IFERROR(Q3*R3,"")</f>
        <v>0</v>
      </c>
      <c r="AJ3" s="48"/>
    </row>
    <row r="4" spans="1:36" ht="19.899999999999999" customHeight="1">
      <c r="A4" s="479">
        <f>'TUG+TUE-INDUSTRIAL'!B5</f>
        <v>0</v>
      </c>
      <c r="B4" s="472" t="str">
        <f t="shared" ref="B4:B13" si="2">IFERROR(C4/D4/E4,"")</f>
        <v/>
      </c>
      <c r="C4" s="460">
        <f>'TUG+TUE-INDUSTRIAL'!G5</f>
        <v>0</v>
      </c>
      <c r="D4" s="460">
        <f>'TUG+TUE-INDUSTRIAL'!D5+'TUG+TUE-INDUSTRIAL'!E5</f>
        <v>0</v>
      </c>
      <c r="E4" s="688"/>
      <c r="F4" s="466"/>
      <c r="G4" s="467"/>
      <c r="H4" s="468"/>
      <c r="I4" s="468"/>
      <c r="J4" s="474" t="str">
        <f>IFERROR((H4-I4)*(B4-G4)/(F4-G4)+I4,"")</f>
        <v/>
      </c>
      <c r="K4" s="469">
        <f t="shared" si="0"/>
        <v>0</v>
      </c>
      <c r="L4" s="480"/>
      <c r="M4" s="471"/>
      <c r="N4" s="461" t="str">
        <f t="shared" si="1"/>
        <v/>
      </c>
      <c r="O4" s="504"/>
      <c r="P4" s="493" t="str">
        <f t="shared" ref="P4:P13" si="3">IFERROR(N4/O4,"")</f>
        <v/>
      </c>
      <c r="Q4" s="473">
        <f t="shared" ref="Q4:Q12" si="4">IFERROR(ROUNDUP(P4,0),0)</f>
        <v>0</v>
      </c>
      <c r="R4" s="473"/>
      <c r="S4" s="473">
        <f t="shared" ref="S4:S13" si="5">IFERROR(Q4*R4,"")</f>
        <v>0</v>
      </c>
      <c r="AJ4" s="48"/>
    </row>
    <row r="5" spans="1:36" ht="19.899999999999999" customHeight="1">
      <c r="A5" s="479">
        <f>'TUG+TUE-INDUSTRIAL'!B6</f>
        <v>0</v>
      </c>
      <c r="B5" s="472" t="str">
        <f t="shared" si="2"/>
        <v/>
      </c>
      <c r="C5" s="460">
        <f>'TUG+TUE-INDUSTRIAL'!G6</f>
        <v>0</v>
      </c>
      <c r="D5" s="460">
        <f>'TUG+TUE-INDUSTRIAL'!D6+'TUG+TUE-INDUSTRIAL'!E6</f>
        <v>0</v>
      </c>
      <c r="E5" s="688"/>
      <c r="F5" s="466"/>
      <c r="G5" s="467"/>
      <c r="H5" s="468"/>
      <c r="I5" s="468"/>
      <c r="J5" s="474" t="str">
        <f t="shared" ref="J5:J13" si="6">IFERROR((H5-I5)*(B5-G5)/(F5-G5)+I5,"")</f>
        <v/>
      </c>
      <c r="K5" s="469">
        <f t="shared" si="0"/>
        <v>0</v>
      </c>
      <c r="L5" s="480"/>
      <c r="M5" s="471"/>
      <c r="N5" s="461" t="str">
        <f t="shared" si="1"/>
        <v/>
      </c>
      <c r="O5" s="504"/>
      <c r="P5" s="493" t="str">
        <f t="shared" si="3"/>
        <v/>
      </c>
      <c r="Q5" s="473">
        <f t="shared" si="4"/>
        <v>0</v>
      </c>
      <c r="R5" s="473"/>
      <c r="S5" s="473">
        <f t="shared" si="5"/>
        <v>0</v>
      </c>
      <c r="AJ5" s="48"/>
    </row>
    <row r="6" spans="1:36" ht="19.899999999999999" customHeight="1">
      <c r="A6" s="479">
        <f>'TUG+TUE-INDUSTRIAL'!B7</f>
        <v>0</v>
      </c>
      <c r="B6" s="472" t="str">
        <f t="shared" si="2"/>
        <v/>
      </c>
      <c r="C6" s="460">
        <f>'TUG+TUE-INDUSTRIAL'!G7</f>
        <v>0</v>
      </c>
      <c r="D6" s="460">
        <f>'TUG+TUE-INDUSTRIAL'!D7+'TUG+TUE-INDUSTRIAL'!E7</f>
        <v>0</v>
      </c>
      <c r="E6" s="688"/>
      <c r="F6" s="466"/>
      <c r="G6" s="467"/>
      <c r="H6" s="468"/>
      <c r="I6" s="468"/>
      <c r="J6" s="474" t="str">
        <f t="shared" si="6"/>
        <v/>
      </c>
      <c r="K6" s="469">
        <f t="shared" si="0"/>
        <v>0</v>
      </c>
      <c r="L6" s="480"/>
      <c r="M6" s="471"/>
      <c r="N6" s="461" t="str">
        <f t="shared" si="1"/>
        <v/>
      </c>
      <c r="O6" s="504"/>
      <c r="P6" s="493" t="str">
        <f t="shared" si="3"/>
        <v/>
      </c>
      <c r="Q6" s="473">
        <f t="shared" si="4"/>
        <v>0</v>
      </c>
      <c r="R6" s="473"/>
      <c r="S6" s="473">
        <f t="shared" si="5"/>
        <v>0</v>
      </c>
      <c r="AJ6" s="8"/>
    </row>
    <row r="7" spans="1:36" ht="19.899999999999999" customHeight="1">
      <c r="A7" s="479">
        <f>'TUG+TUE-INDUSTRIAL'!B8</f>
        <v>0</v>
      </c>
      <c r="B7" s="472" t="str">
        <f t="shared" si="2"/>
        <v/>
      </c>
      <c r="C7" s="460">
        <f>'TUG+TUE-INDUSTRIAL'!G8</f>
        <v>0</v>
      </c>
      <c r="D7" s="460">
        <f>'TUG+TUE-INDUSTRIAL'!D8+'TUG+TUE-INDUSTRIAL'!E8</f>
        <v>0</v>
      </c>
      <c r="E7" s="688"/>
      <c r="F7" s="466"/>
      <c r="G7" s="467"/>
      <c r="H7" s="468"/>
      <c r="I7" s="468"/>
      <c r="J7" s="474" t="str">
        <f t="shared" si="6"/>
        <v/>
      </c>
      <c r="K7" s="469">
        <f t="shared" si="0"/>
        <v>0</v>
      </c>
      <c r="L7" s="480"/>
      <c r="M7" s="471"/>
      <c r="N7" s="461" t="str">
        <f t="shared" si="1"/>
        <v/>
      </c>
      <c r="O7" s="504"/>
      <c r="P7" s="493" t="str">
        <f t="shared" si="3"/>
        <v/>
      </c>
      <c r="Q7" s="473">
        <f t="shared" si="4"/>
        <v>0</v>
      </c>
      <c r="R7" s="473"/>
      <c r="S7" s="473">
        <f t="shared" si="5"/>
        <v>0</v>
      </c>
      <c r="AJ7" s="48"/>
    </row>
    <row r="8" spans="1:36" ht="19.899999999999999" customHeight="1">
      <c r="A8" s="479">
        <f>'TUG+TUE-INDUSTRIAL'!B9</f>
        <v>0</v>
      </c>
      <c r="B8" s="472" t="str">
        <f t="shared" si="2"/>
        <v/>
      </c>
      <c r="C8" s="460">
        <f>'TUG+TUE-INDUSTRIAL'!G9</f>
        <v>0</v>
      </c>
      <c r="D8" s="460">
        <f>'TUG+TUE-INDUSTRIAL'!D9+'TUG+TUE-INDUSTRIAL'!E9</f>
        <v>0</v>
      </c>
      <c r="E8" s="688"/>
      <c r="F8" s="466"/>
      <c r="G8" s="467"/>
      <c r="H8" s="468"/>
      <c r="I8" s="468"/>
      <c r="J8" s="474" t="str">
        <f t="shared" si="6"/>
        <v/>
      </c>
      <c r="K8" s="469">
        <f t="shared" si="0"/>
        <v>0</v>
      </c>
      <c r="L8" s="480"/>
      <c r="M8" s="471"/>
      <c r="N8" s="461" t="str">
        <f t="shared" si="1"/>
        <v/>
      </c>
      <c r="O8" s="504"/>
      <c r="P8" s="493" t="str">
        <f t="shared" si="3"/>
        <v/>
      </c>
      <c r="Q8" s="473">
        <f t="shared" si="4"/>
        <v>0</v>
      </c>
      <c r="R8" s="473"/>
      <c r="S8" s="473">
        <f t="shared" si="5"/>
        <v>0</v>
      </c>
      <c r="AJ8" s="8"/>
    </row>
    <row r="9" spans="1:36" ht="19.899999999999999" customHeight="1">
      <c r="A9" s="479">
        <f>'TUG+TUE-INDUSTRIAL'!B10</f>
        <v>0</v>
      </c>
      <c r="B9" s="472" t="str">
        <f t="shared" si="2"/>
        <v/>
      </c>
      <c r="C9" s="460">
        <f>'TUG+TUE-INDUSTRIAL'!G10</f>
        <v>0</v>
      </c>
      <c r="D9" s="460">
        <f>'TUG+TUE-INDUSTRIAL'!D10+'TUG+TUE-INDUSTRIAL'!E10</f>
        <v>0</v>
      </c>
      <c r="E9" s="688"/>
      <c r="F9" s="466"/>
      <c r="G9" s="467"/>
      <c r="H9" s="468"/>
      <c r="I9" s="468"/>
      <c r="J9" s="474" t="str">
        <f t="shared" si="6"/>
        <v/>
      </c>
      <c r="K9" s="469">
        <f t="shared" si="0"/>
        <v>0</v>
      </c>
      <c r="L9" s="480"/>
      <c r="M9" s="471"/>
      <c r="N9" s="461" t="str">
        <f t="shared" si="1"/>
        <v/>
      </c>
      <c r="O9" s="504"/>
      <c r="P9" s="493" t="str">
        <f t="shared" si="3"/>
        <v/>
      </c>
      <c r="Q9" s="473">
        <f t="shared" si="4"/>
        <v>0</v>
      </c>
      <c r="R9" s="473"/>
      <c r="S9" s="473">
        <f t="shared" si="5"/>
        <v>0</v>
      </c>
      <c r="AJ9" s="8"/>
    </row>
    <row r="10" spans="1:36" ht="19.899999999999999" customHeight="1">
      <c r="A10" s="479">
        <f>'TUG+TUE-INDUSTRIAL'!B11</f>
        <v>0</v>
      </c>
      <c r="B10" s="472" t="str">
        <f t="shared" si="2"/>
        <v/>
      </c>
      <c r="C10" s="460">
        <f>'TUG+TUE-INDUSTRIAL'!G11</f>
        <v>0</v>
      </c>
      <c r="D10" s="460">
        <f>'TUG+TUE-INDUSTRIAL'!D11+'TUG+TUE-INDUSTRIAL'!E11</f>
        <v>0</v>
      </c>
      <c r="E10" s="688"/>
      <c r="F10" s="466"/>
      <c r="G10" s="467"/>
      <c r="H10" s="468"/>
      <c r="I10" s="468"/>
      <c r="J10" s="474" t="str">
        <f t="shared" si="6"/>
        <v/>
      </c>
      <c r="K10" s="469">
        <f t="shared" si="0"/>
        <v>0</v>
      </c>
      <c r="L10" s="480"/>
      <c r="M10" s="471"/>
      <c r="N10" s="461" t="str">
        <f t="shared" si="1"/>
        <v/>
      </c>
      <c r="O10" s="504"/>
      <c r="P10" s="493" t="str">
        <f t="shared" si="3"/>
        <v/>
      </c>
      <c r="Q10" s="473">
        <f t="shared" si="4"/>
        <v>0</v>
      </c>
      <c r="R10" s="473"/>
      <c r="S10" s="473">
        <f t="shared" si="5"/>
        <v>0</v>
      </c>
      <c r="AJ10" s="8"/>
    </row>
    <row r="11" spans="1:36" ht="19.899999999999999" customHeight="1">
      <c r="A11" s="479">
        <f>'TUG+TUE-INDUSTRIAL'!B12</f>
        <v>0</v>
      </c>
      <c r="B11" s="472" t="str">
        <f t="shared" si="2"/>
        <v/>
      </c>
      <c r="C11" s="460">
        <f>'TUG+TUE-INDUSTRIAL'!G12</f>
        <v>0</v>
      </c>
      <c r="D11" s="460">
        <f>'TUG+TUE-INDUSTRIAL'!D12+'TUG+TUE-INDUSTRIAL'!E12</f>
        <v>0</v>
      </c>
      <c r="E11" s="688"/>
      <c r="F11" s="466"/>
      <c r="G11" s="467"/>
      <c r="H11" s="468"/>
      <c r="I11" s="468"/>
      <c r="J11" s="474" t="str">
        <f t="shared" si="6"/>
        <v/>
      </c>
      <c r="K11" s="469">
        <f t="shared" si="0"/>
        <v>0</v>
      </c>
      <c r="L11" s="480"/>
      <c r="M11" s="471"/>
      <c r="N11" s="461" t="str">
        <f t="shared" si="1"/>
        <v/>
      </c>
      <c r="O11" s="504"/>
      <c r="P11" s="493" t="str">
        <f t="shared" si="3"/>
        <v/>
      </c>
      <c r="Q11" s="473">
        <f t="shared" si="4"/>
        <v>0</v>
      </c>
      <c r="R11" s="473"/>
      <c r="S11" s="473">
        <f t="shared" si="5"/>
        <v>0</v>
      </c>
      <c r="AJ11" s="8"/>
    </row>
    <row r="12" spans="1:36" ht="19.899999999999999" customHeight="1">
      <c r="A12" s="479">
        <f>'TUG+TUE-INDUSTRIAL'!B13</f>
        <v>0</v>
      </c>
      <c r="B12" s="472" t="str">
        <f t="shared" si="2"/>
        <v/>
      </c>
      <c r="C12" s="460">
        <f>'TUG+TUE-INDUSTRIAL'!G13</f>
        <v>0</v>
      </c>
      <c r="D12" s="460">
        <f>'TUG+TUE-INDUSTRIAL'!D13+'TUG+TUE-INDUSTRIAL'!E13</f>
        <v>0</v>
      </c>
      <c r="E12" s="688"/>
      <c r="F12" s="466"/>
      <c r="G12" s="467"/>
      <c r="H12" s="468"/>
      <c r="I12" s="468"/>
      <c r="J12" s="474" t="str">
        <f t="shared" si="6"/>
        <v/>
      </c>
      <c r="K12" s="469">
        <f t="shared" si="0"/>
        <v>0</v>
      </c>
      <c r="L12" s="480"/>
      <c r="M12" s="471"/>
      <c r="N12" s="461" t="str">
        <f t="shared" si="1"/>
        <v/>
      </c>
      <c r="O12" s="504"/>
      <c r="P12" s="493" t="str">
        <f t="shared" si="3"/>
        <v/>
      </c>
      <c r="Q12" s="473">
        <f t="shared" si="4"/>
        <v>0</v>
      </c>
      <c r="R12" s="473"/>
      <c r="S12" s="473">
        <f t="shared" si="5"/>
        <v>0</v>
      </c>
      <c r="AJ12" s="8"/>
    </row>
    <row r="13" spans="1:36" ht="19.899999999999999" customHeight="1">
      <c r="A13" s="479">
        <f>'TUG+TUE-INDUSTRIAL'!B14</f>
        <v>0</v>
      </c>
      <c r="B13" s="472" t="str">
        <f t="shared" si="2"/>
        <v/>
      </c>
      <c r="C13" s="460">
        <f>'TUG+TUE-INDUSTRIAL'!G14</f>
        <v>0</v>
      </c>
      <c r="D13" s="460">
        <f>'TUG+TUE-INDUSTRIAL'!D14+'TUG+TUE-INDUSTRIAL'!E14</f>
        <v>0</v>
      </c>
      <c r="E13" s="688"/>
      <c r="F13" s="466"/>
      <c r="G13" s="467"/>
      <c r="H13" s="468"/>
      <c r="I13" s="468"/>
      <c r="J13" s="474" t="str">
        <f t="shared" si="6"/>
        <v/>
      </c>
      <c r="K13" s="469">
        <f t="shared" si="0"/>
        <v>0</v>
      </c>
      <c r="L13" s="480"/>
      <c r="M13" s="471"/>
      <c r="N13" s="461" t="str">
        <f t="shared" si="1"/>
        <v/>
      </c>
      <c r="O13" s="504"/>
      <c r="P13" s="493" t="str">
        <f t="shared" si="3"/>
        <v/>
      </c>
      <c r="Q13" s="473">
        <f>IFERROR(ROUNDUP(P13,0),0)</f>
        <v>0</v>
      </c>
      <c r="R13" s="473"/>
      <c r="S13" s="473">
        <f t="shared" si="5"/>
        <v>0</v>
      </c>
      <c r="AJ13" s="8"/>
    </row>
    <row r="14" spans="1:36" ht="25.15" customHeight="1">
      <c r="A14" s="482"/>
      <c r="B14" s="464"/>
      <c r="C14" s="211"/>
      <c r="D14" s="211"/>
      <c r="E14" s="465"/>
      <c r="F14" s="483"/>
      <c r="G14" s="484"/>
      <c r="H14" s="485"/>
      <c r="I14" s="484"/>
      <c r="J14" s="486"/>
      <c r="K14" s="469">
        <f t="shared" si="0"/>
        <v>0</v>
      </c>
      <c r="L14" s="487"/>
      <c r="M14" s="481"/>
      <c r="N14" s="488">
        <f>SUM(N3:N13)</f>
        <v>0</v>
      </c>
      <c r="O14" s="489"/>
      <c r="P14" s="490">
        <f>SUM(P3:P13)</f>
        <v>0</v>
      </c>
      <c r="Q14" s="491">
        <f>SUM(Q3:Q13)</f>
        <v>0</v>
      </c>
      <c r="R14" s="477">
        <f>SUM(R3:R13)</f>
        <v>0</v>
      </c>
      <c r="S14" s="477">
        <f>SUM(S3:S13)</f>
        <v>0</v>
      </c>
      <c r="AJ14" s="4"/>
    </row>
    <row r="15" spans="1:36" ht="16.899999999999999" customHeight="1">
      <c r="B15" s="3"/>
      <c r="C15" s="3"/>
      <c r="D15" s="3"/>
      <c r="E15" s="3"/>
      <c r="F15" s="13"/>
      <c r="G15" s="14"/>
      <c r="H15" s="15"/>
      <c r="I15" s="9"/>
      <c r="J15" s="9"/>
      <c r="K15" s="3"/>
      <c r="L15" s="150"/>
      <c r="M15" s="150"/>
      <c r="N15" s="150"/>
      <c r="O15" s="150"/>
      <c r="P15" s="414"/>
      <c r="Q15" s="415"/>
      <c r="S15" s="16"/>
      <c r="T15" s="4"/>
      <c r="U15" s="4"/>
      <c r="AJ15" s="29"/>
    </row>
    <row r="16" spans="1:36" s="165" customFormat="1" ht="55.5" customHeight="1">
      <c r="A16" s="416" t="s">
        <v>31</v>
      </c>
      <c r="B16" s="564" t="s">
        <v>245</v>
      </c>
      <c r="C16" s="554" t="s">
        <v>3</v>
      </c>
      <c r="D16" s="552" t="s">
        <v>240</v>
      </c>
      <c r="E16" s="552" t="s">
        <v>236</v>
      </c>
      <c r="F16" s="555" t="s">
        <v>235</v>
      </c>
      <c r="G16" s="553" t="s">
        <v>243</v>
      </c>
      <c r="H16" s="551" t="s">
        <v>242</v>
      </c>
      <c r="I16" s="553" t="s">
        <v>241</v>
      </c>
      <c r="J16" s="558" t="s">
        <v>238</v>
      </c>
      <c r="K16" s="523" t="s">
        <v>237</v>
      </c>
      <c r="L16" s="523" t="s">
        <v>6</v>
      </c>
      <c r="M16" s="523" t="s">
        <v>7</v>
      </c>
      <c r="N16" s="523" t="s">
        <v>239</v>
      </c>
      <c r="O16" s="550" t="s">
        <v>230</v>
      </c>
      <c r="P16" s="420" t="s">
        <v>221</v>
      </c>
      <c r="Q16" s="538" t="s">
        <v>234</v>
      </c>
      <c r="R16" s="549" t="s">
        <v>244</v>
      </c>
      <c r="AJ16" s="166"/>
    </row>
    <row r="17" spans="1:36" ht="22.5" customHeight="1">
      <c r="A17" s="416" t="s">
        <v>31</v>
      </c>
      <c r="B17" s="527" t="s">
        <v>233</v>
      </c>
      <c r="C17" s="690"/>
      <c r="D17" s="537" t="str">
        <f>IFERROR(Q14/C17,"")</f>
        <v/>
      </c>
      <c r="E17" s="419" t="str">
        <f>IFERROR(ROUNDUP(D17,0),"")</f>
        <v/>
      </c>
      <c r="F17" s="691"/>
      <c r="G17" s="559" t="str">
        <f>IFERROR(E17*F17,"")</f>
        <v/>
      </c>
      <c r="H17" s="559"/>
      <c r="I17" s="559" t="str">
        <f>IFERROR(G17/H17,"")</f>
        <v/>
      </c>
      <c r="J17" s="692"/>
      <c r="K17" s="560" t="str">
        <f>IFERROR(I17/J17,"")</f>
        <v/>
      </c>
      <c r="L17" s="541"/>
      <c r="M17" s="541"/>
      <c r="N17" s="419" t="str">
        <f>IFERROR(K17/L17/M17,"")</f>
        <v/>
      </c>
      <c r="O17" s="773"/>
      <c r="P17" s="773"/>
      <c r="Q17" s="773"/>
      <c r="R17" s="773"/>
      <c r="AJ17" s="4"/>
    </row>
    <row r="18" spans="1:36" ht="15" customHeight="1">
      <c r="A18" s="489">
        <f t="shared" ref="A18:A28" si="7">A3</f>
        <v>0</v>
      </c>
      <c r="B18" s="528">
        <f>Q3</f>
        <v>0</v>
      </c>
      <c r="C18" s="426"/>
      <c r="D18" s="539"/>
      <c r="E18" s="426"/>
      <c r="F18" s="556" t="s">
        <v>194</v>
      </c>
      <c r="G18" s="556" t="s">
        <v>194</v>
      </c>
      <c r="H18" s="556" t="s">
        <v>194</v>
      </c>
      <c r="I18" s="556" t="s">
        <v>194</v>
      </c>
      <c r="J18" s="540"/>
      <c r="K18" s="561"/>
      <c r="L18" s="541"/>
      <c r="M18" s="541"/>
      <c r="N18" s="540"/>
      <c r="O18" s="542"/>
      <c r="P18" s="543"/>
      <c r="Q18" s="544"/>
      <c r="R18" s="545"/>
      <c r="AJ18" s="4"/>
    </row>
    <row r="19" spans="1:36" ht="15.75" customHeight="1">
      <c r="A19" s="489">
        <f t="shared" si="7"/>
        <v>0</v>
      </c>
      <c r="B19" s="528">
        <f t="shared" ref="B19:B28" si="8">Q4</f>
        <v>0</v>
      </c>
      <c r="C19" s="426"/>
      <c r="D19" s="539"/>
      <c r="E19" s="426"/>
      <c r="F19" s="556" t="s">
        <v>194</v>
      </c>
      <c r="G19" s="556" t="s">
        <v>194</v>
      </c>
      <c r="H19" s="556" t="s">
        <v>194</v>
      </c>
      <c r="I19" s="556" t="s">
        <v>194</v>
      </c>
      <c r="J19" s="540"/>
      <c r="K19" s="561"/>
      <c r="L19" s="541"/>
      <c r="M19" s="541"/>
      <c r="N19" s="540"/>
      <c r="O19" s="540"/>
      <c r="P19" s="546"/>
      <c r="Q19" s="546"/>
      <c r="R19" s="546"/>
      <c r="AJ19" s="4"/>
    </row>
    <row r="20" spans="1:36" ht="15.75" customHeight="1">
      <c r="A20" s="478">
        <f t="shared" si="7"/>
        <v>0</v>
      </c>
      <c r="B20" s="528">
        <f t="shared" si="8"/>
        <v>0</v>
      </c>
      <c r="C20" s="426"/>
      <c r="D20" s="539"/>
      <c r="E20" s="426"/>
      <c r="F20" s="556" t="s">
        <v>194</v>
      </c>
      <c r="G20" s="556" t="s">
        <v>194</v>
      </c>
      <c r="H20" s="556" t="s">
        <v>194</v>
      </c>
      <c r="I20" s="556" t="s">
        <v>194</v>
      </c>
      <c r="J20" s="540"/>
      <c r="K20" s="561"/>
      <c r="L20" s="541"/>
      <c r="M20" s="541"/>
      <c r="N20" s="540"/>
      <c r="O20" s="540"/>
      <c r="P20" s="546"/>
      <c r="Q20" s="547"/>
      <c r="R20" s="546"/>
      <c r="AJ20" s="4"/>
    </row>
    <row r="21" spans="1:36" ht="15.75" customHeight="1">
      <c r="A21" s="478">
        <f t="shared" si="7"/>
        <v>0</v>
      </c>
      <c r="B21" s="528">
        <f t="shared" si="8"/>
        <v>0</v>
      </c>
      <c r="C21" s="426"/>
      <c r="D21" s="539"/>
      <c r="E21" s="426"/>
      <c r="F21" s="556" t="s">
        <v>194</v>
      </c>
      <c r="G21" s="556" t="s">
        <v>194</v>
      </c>
      <c r="H21" s="556" t="s">
        <v>194</v>
      </c>
      <c r="I21" s="556" t="s">
        <v>194</v>
      </c>
      <c r="J21" s="540"/>
      <c r="K21" s="561"/>
      <c r="L21" s="541"/>
      <c r="M21" s="541"/>
      <c r="N21" s="540"/>
      <c r="O21" s="540"/>
      <c r="P21" s="546"/>
      <c r="Q21" s="546"/>
      <c r="R21" s="546"/>
      <c r="AJ21" s="4"/>
    </row>
    <row r="22" spans="1:36" ht="15.75" customHeight="1">
      <c r="A22" s="478">
        <f t="shared" si="7"/>
        <v>0</v>
      </c>
      <c r="B22" s="528">
        <f t="shared" si="8"/>
        <v>0</v>
      </c>
      <c r="C22" s="427"/>
      <c r="D22" s="539"/>
      <c r="E22" s="426"/>
      <c r="F22" s="556" t="s">
        <v>194</v>
      </c>
      <c r="G22" s="556" t="s">
        <v>194</v>
      </c>
      <c r="H22" s="556" t="s">
        <v>194</v>
      </c>
      <c r="I22" s="556" t="s">
        <v>194</v>
      </c>
      <c r="J22" s="540"/>
      <c r="K22" s="561"/>
      <c r="L22" s="541"/>
      <c r="M22" s="541"/>
      <c r="N22" s="540"/>
      <c r="O22" s="540"/>
      <c r="P22" s="548"/>
      <c r="Q22" s="548"/>
      <c r="R22" s="548"/>
      <c r="AJ22" s="4"/>
    </row>
    <row r="23" spans="1:36" ht="15.75" customHeight="1">
      <c r="A23" s="478">
        <f t="shared" si="7"/>
        <v>0</v>
      </c>
      <c r="B23" s="528">
        <f t="shared" si="8"/>
        <v>0</v>
      </c>
      <c r="C23" s="427"/>
      <c r="D23" s="539"/>
      <c r="E23" s="426"/>
      <c r="F23" s="556" t="s">
        <v>194</v>
      </c>
      <c r="G23" s="556" t="s">
        <v>194</v>
      </c>
      <c r="H23" s="556" t="s">
        <v>194</v>
      </c>
      <c r="I23" s="556" t="s">
        <v>194</v>
      </c>
      <c r="J23" s="540"/>
      <c r="K23" s="561"/>
      <c r="L23" s="541"/>
      <c r="M23" s="541"/>
      <c r="N23" s="540"/>
      <c r="O23" s="540"/>
      <c r="P23" s="548"/>
      <c r="Q23" s="548"/>
      <c r="R23" s="548"/>
      <c r="AJ23" s="4"/>
    </row>
    <row r="24" spans="1:36" ht="15.75" customHeight="1">
      <c r="A24" s="478">
        <f t="shared" si="7"/>
        <v>0</v>
      </c>
      <c r="B24" s="528">
        <f t="shared" si="8"/>
        <v>0</v>
      </c>
      <c r="C24" s="426"/>
      <c r="D24" s="426"/>
      <c r="E24" s="426"/>
      <c r="F24" s="556" t="s">
        <v>194</v>
      </c>
      <c r="G24" s="556" t="s">
        <v>194</v>
      </c>
      <c r="H24" s="556" t="s">
        <v>194</v>
      </c>
      <c r="I24" s="556" t="s">
        <v>194</v>
      </c>
      <c r="J24" s="540"/>
      <c r="K24" s="561"/>
      <c r="L24" s="541"/>
      <c r="M24" s="541"/>
      <c r="N24" s="540"/>
      <c r="O24" s="540"/>
      <c r="P24" s="548"/>
      <c r="Q24" s="548"/>
      <c r="R24" s="548"/>
      <c r="AJ24" s="4"/>
    </row>
    <row r="25" spans="1:36" ht="15.75" customHeight="1">
      <c r="A25" s="478">
        <f t="shared" si="7"/>
        <v>0</v>
      </c>
      <c r="B25" s="528">
        <f t="shared" si="8"/>
        <v>0</v>
      </c>
      <c r="C25" s="426"/>
      <c r="D25" s="426"/>
      <c r="E25" s="426"/>
      <c r="F25" s="556" t="s">
        <v>194</v>
      </c>
      <c r="G25" s="556" t="s">
        <v>194</v>
      </c>
      <c r="H25" s="556" t="s">
        <v>194</v>
      </c>
      <c r="I25" s="556" t="s">
        <v>194</v>
      </c>
      <c r="J25" s="540"/>
      <c r="K25" s="561"/>
      <c r="L25" s="541"/>
      <c r="M25" s="541"/>
      <c r="N25" s="540"/>
      <c r="O25" s="540"/>
      <c r="P25" s="548"/>
      <c r="Q25" s="548"/>
      <c r="R25" s="548"/>
      <c r="AJ25" s="4"/>
    </row>
    <row r="26" spans="1:36" ht="15.75" customHeight="1">
      <c r="A26" s="478">
        <f t="shared" si="7"/>
        <v>0</v>
      </c>
      <c r="B26" s="528">
        <f t="shared" si="8"/>
        <v>0</v>
      </c>
      <c r="C26" s="426"/>
      <c r="D26" s="426"/>
      <c r="E26" s="426"/>
      <c r="F26" s="556" t="s">
        <v>194</v>
      </c>
      <c r="G26" s="556" t="s">
        <v>194</v>
      </c>
      <c r="H26" s="556" t="s">
        <v>194</v>
      </c>
      <c r="I26" s="556" t="s">
        <v>194</v>
      </c>
      <c r="J26" s="540"/>
      <c r="K26" s="561"/>
      <c r="L26" s="541"/>
      <c r="M26" s="541"/>
      <c r="N26" s="540"/>
      <c r="O26" s="540"/>
      <c r="P26" s="548"/>
      <c r="Q26" s="548"/>
      <c r="R26" s="548"/>
      <c r="AJ26" s="4"/>
    </row>
    <row r="27" spans="1:36" ht="15.75" customHeight="1">
      <c r="A27" s="478">
        <f t="shared" si="7"/>
        <v>0</v>
      </c>
      <c r="B27" s="528">
        <f t="shared" si="8"/>
        <v>0</v>
      </c>
      <c r="C27" s="426"/>
      <c r="D27" s="426"/>
      <c r="E27" s="426"/>
      <c r="F27" s="556" t="s">
        <v>194</v>
      </c>
      <c r="G27" s="556" t="s">
        <v>194</v>
      </c>
      <c r="H27" s="556" t="s">
        <v>194</v>
      </c>
      <c r="I27" s="556" t="s">
        <v>194</v>
      </c>
      <c r="J27" s="540"/>
      <c r="K27" s="561"/>
      <c r="L27" s="541"/>
      <c r="M27" s="541"/>
      <c r="N27" s="540"/>
      <c r="O27" s="540"/>
      <c r="P27" s="548"/>
      <c r="Q27" s="548"/>
      <c r="R27" s="548"/>
      <c r="AJ27" s="4"/>
    </row>
    <row r="28" spans="1:36" ht="15.75" customHeight="1">
      <c r="A28" s="530">
        <f t="shared" si="7"/>
        <v>0</v>
      </c>
      <c r="B28" s="531">
        <f t="shared" si="8"/>
        <v>0</v>
      </c>
      <c r="C28" s="532"/>
      <c r="D28" s="533"/>
      <c r="E28" s="534"/>
      <c r="F28" s="556" t="s">
        <v>194</v>
      </c>
      <c r="G28" s="556" t="s">
        <v>194</v>
      </c>
      <c r="H28" s="556" t="s">
        <v>194</v>
      </c>
      <c r="I28" s="556" t="s">
        <v>194</v>
      </c>
      <c r="J28" s="540"/>
      <c r="K28" s="562"/>
      <c r="L28" s="417"/>
      <c r="M28" s="417"/>
      <c r="N28" s="418"/>
      <c r="O28" s="535"/>
      <c r="P28" s="536"/>
      <c r="Q28" s="536"/>
      <c r="R28" s="536"/>
      <c r="AJ28" s="4"/>
    </row>
    <row r="29" spans="1:36" ht="15.75" customHeight="1">
      <c r="A29" s="289" t="s">
        <v>184</v>
      </c>
      <c r="B29" s="529">
        <f>SUM(B18:C28)</f>
        <v>0</v>
      </c>
      <c r="C29" s="426"/>
      <c r="D29" s="424"/>
      <c r="E29" s="371"/>
      <c r="F29" s="556" t="s">
        <v>194</v>
      </c>
      <c r="G29" s="556" t="s">
        <v>194</v>
      </c>
      <c r="H29" s="556" t="s">
        <v>194</v>
      </c>
      <c r="I29" s="556" t="s">
        <v>194</v>
      </c>
      <c r="J29" s="540"/>
      <c r="K29" s="563"/>
      <c r="L29" s="373"/>
      <c r="M29" s="373"/>
      <c r="N29" s="372"/>
      <c r="O29" s="374"/>
      <c r="P29" s="377"/>
      <c r="Q29" s="377"/>
      <c r="R29" s="377"/>
      <c r="AJ29" s="4"/>
    </row>
    <row r="30" spans="1:36" ht="15.75" customHeight="1">
      <c r="C30" s="375"/>
      <c r="D30" s="425"/>
      <c r="E30" s="375"/>
      <c r="F30" s="557"/>
      <c r="G30" s="224"/>
      <c r="H30" s="436"/>
      <c r="I30" s="224"/>
      <c r="J30" s="425"/>
      <c r="K30" s="376"/>
      <c r="L30" s="376"/>
      <c r="M30" s="376"/>
      <c r="N30" s="376"/>
      <c r="O30" s="376"/>
      <c r="P30" s="378"/>
      <c r="Q30" s="377"/>
      <c r="R30" s="377"/>
      <c r="V30" s="714" t="s">
        <v>287</v>
      </c>
      <c r="X30" s="70"/>
      <c r="Y30" s="57"/>
      <c r="Z30" s="57"/>
      <c r="AA30" s="57"/>
      <c r="AB30" s="57"/>
      <c r="AC30" s="59"/>
      <c r="AD30" s="59"/>
      <c r="AE30" s="59"/>
      <c r="AF30" s="59"/>
      <c r="AG30" s="4"/>
      <c r="AH30" s="4"/>
      <c r="AI30" s="4"/>
      <c r="AJ30" s="4"/>
    </row>
    <row r="31" spans="1:36" ht="15.75" customHeight="1" thickBot="1">
      <c r="B31" s="30"/>
      <c r="C31" s="30"/>
      <c r="D31" s="7"/>
      <c r="E31" s="3"/>
      <c r="F31" s="3"/>
      <c r="G31" s="3"/>
      <c r="H31" s="3"/>
      <c r="I31" s="3"/>
      <c r="J31" s="31"/>
      <c r="K31" s="1"/>
      <c r="L31" s="3"/>
      <c r="M31" s="3"/>
      <c r="N31" s="30"/>
      <c r="O31" s="30"/>
      <c r="P31" s="30"/>
      <c r="Q31" s="243" t="s">
        <v>163</v>
      </c>
      <c r="R31" s="56"/>
      <c r="S31" s="56"/>
      <c r="T31" s="30"/>
      <c r="U31" s="32"/>
      <c r="V31" s="714" t="s">
        <v>288</v>
      </c>
      <c r="X31" s="70"/>
      <c r="Y31" s="57"/>
      <c r="Z31" s="57"/>
      <c r="AA31" s="57"/>
      <c r="AB31" s="57"/>
      <c r="AC31" s="59"/>
      <c r="AD31" s="59"/>
      <c r="AE31" s="59"/>
      <c r="AF31" s="59"/>
      <c r="AG31" s="59"/>
      <c r="AH31" s="4"/>
      <c r="AI31" s="4"/>
      <c r="AJ31" s="4"/>
    </row>
    <row r="32" spans="1:36" ht="23.25" customHeight="1">
      <c r="B32" s="75"/>
      <c r="C32" s="161" t="s">
        <v>15</v>
      </c>
      <c r="D32" s="87" t="s">
        <v>14</v>
      </c>
      <c r="E32" s="88" t="s">
        <v>15</v>
      </c>
      <c r="F32" s="88" t="s">
        <v>15</v>
      </c>
      <c r="G32" s="55" t="s">
        <v>14</v>
      </c>
      <c r="H32" s="792" t="s">
        <v>15</v>
      </c>
      <c r="I32" s="88" t="s">
        <v>15</v>
      </c>
      <c r="J32" s="55" t="s">
        <v>14</v>
      </c>
      <c r="K32" s="802" t="s">
        <v>13</v>
      </c>
      <c r="L32" s="52"/>
      <c r="M32" s="3"/>
      <c r="N32" s="30"/>
      <c r="O32" s="30"/>
      <c r="P32" s="30"/>
      <c r="Q32" s="462" t="s">
        <v>147</v>
      </c>
      <c r="R32" s="462" t="s">
        <v>148</v>
      </c>
      <c r="S32" s="462" t="s">
        <v>149</v>
      </c>
      <c r="T32" s="462" t="s">
        <v>150</v>
      </c>
      <c r="U32" s="32"/>
      <c r="V32" s="714" t="s">
        <v>289</v>
      </c>
      <c r="X32" s="70"/>
      <c r="Y32" s="57"/>
      <c r="Z32" s="57"/>
      <c r="AA32" s="57"/>
      <c r="AB32" s="57"/>
      <c r="AC32" s="59"/>
      <c r="AD32" s="59"/>
      <c r="AE32" s="59"/>
      <c r="AF32" s="59"/>
      <c r="AG32" s="59"/>
      <c r="AH32" s="4"/>
      <c r="AI32" s="4"/>
      <c r="AJ32" s="4"/>
    </row>
    <row r="33" spans="2:36" ht="15.75" customHeight="1" thickBot="1">
      <c r="B33" s="75"/>
      <c r="C33" s="265" t="s">
        <v>16</v>
      </c>
      <c r="D33" s="266" t="s">
        <v>17</v>
      </c>
      <c r="E33" s="267" t="s">
        <v>18</v>
      </c>
      <c r="F33" s="267" t="s">
        <v>18</v>
      </c>
      <c r="G33" s="268" t="s">
        <v>19</v>
      </c>
      <c r="H33" s="793" t="s">
        <v>18</v>
      </c>
      <c r="I33" s="267" t="s">
        <v>16</v>
      </c>
      <c r="J33" s="268" t="s">
        <v>20</v>
      </c>
      <c r="K33" s="803" t="s">
        <v>18</v>
      </c>
      <c r="L33" s="52"/>
      <c r="M33" s="240"/>
      <c r="N33" s="53"/>
      <c r="O33" s="11"/>
      <c r="Q33" s="228" t="s">
        <v>164</v>
      </c>
      <c r="R33" s="248">
        <v>17.399999999999999</v>
      </c>
      <c r="S33" s="229">
        <f>PI()*R33^2/4</f>
        <v>237.78714795021139</v>
      </c>
      <c r="T33" s="229">
        <f>0.4*S33</f>
        <v>95.114859180084565</v>
      </c>
      <c r="U33" s="32"/>
      <c r="V33" s="725" t="s">
        <v>291</v>
      </c>
      <c r="W33" s="715"/>
      <c r="X33" s="716" t="s">
        <v>286</v>
      </c>
      <c r="Y33" s="717"/>
      <c r="Z33" s="717"/>
      <c r="AA33" s="717"/>
      <c r="AB33" s="717"/>
      <c r="AC33" s="718"/>
      <c r="AD33" s="718"/>
      <c r="AE33" s="719"/>
      <c r="AF33" s="59"/>
      <c r="AG33" s="59"/>
      <c r="AH33" s="4"/>
      <c r="AI33" s="4"/>
      <c r="AJ33" s="4"/>
    </row>
    <row r="34" spans="2:36" ht="15.75" customHeight="1">
      <c r="B34" s="841" t="s">
        <v>313</v>
      </c>
      <c r="C34" s="775"/>
      <c r="D34" s="734"/>
      <c r="E34" s="736"/>
      <c r="F34" s="337"/>
      <c r="G34" s="338"/>
      <c r="H34" s="736"/>
      <c r="I34" s="339"/>
      <c r="J34" s="336"/>
      <c r="K34" s="736"/>
      <c r="L34" s="332" t="s">
        <v>313</v>
      </c>
      <c r="M34" s="224"/>
      <c r="N34" s="241" t="s">
        <v>162</v>
      </c>
      <c r="O34" s="18"/>
      <c r="Q34" s="228" t="s">
        <v>151</v>
      </c>
      <c r="R34" s="229">
        <v>19.05</v>
      </c>
      <c r="S34" s="229">
        <f>PI()*R34^2/4</f>
        <v>285.02295699234247</v>
      </c>
      <c r="T34" s="229">
        <f>0.4*S34</f>
        <v>114.009182796937</v>
      </c>
      <c r="U34" s="32"/>
      <c r="V34" s="726" t="s">
        <v>292</v>
      </c>
      <c r="W34" s="724">
        <v>2</v>
      </c>
      <c r="X34" s="712">
        <v>3</v>
      </c>
      <c r="Y34" s="712">
        <v>4</v>
      </c>
      <c r="Z34" s="712">
        <v>5</v>
      </c>
      <c r="AA34" s="712">
        <v>6</v>
      </c>
      <c r="AB34" s="712">
        <v>7</v>
      </c>
      <c r="AC34" s="712">
        <v>8</v>
      </c>
      <c r="AD34" s="712">
        <v>9</v>
      </c>
      <c r="AE34" s="712">
        <v>10</v>
      </c>
      <c r="AF34" s="59"/>
      <c r="AG34" s="59"/>
      <c r="AH34" s="59"/>
      <c r="AI34" s="4"/>
      <c r="AJ34" s="4"/>
    </row>
    <row r="35" spans="2:36" ht="15.75" customHeight="1">
      <c r="B35" s="806" t="s">
        <v>314</v>
      </c>
      <c r="C35" s="807"/>
      <c r="D35" s="808"/>
      <c r="E35" s="809"/>
      <c r="F35" s="810"/>
      <c r="G35" s="811"/>
      <c r="H35" s="809"/>
      <c r="I35" s="812"/>
      <c r="J35" s="808"/>
      <c r="K35" s="809"/>
      <c r="L35" s="806" t="s">
        <v>314</v>
      </c>
      <c r="M35" s="224"/>
      <c r="N35" s="242">
        <f>M34*M35*M36</f>
        <v>0</v>
      </c>
      <c r="O35" s="2"/>
      <c r="Q35" s="228" t="s">
        <v>152</v>
      </c>
      <c r="R35" s="229">
        <v>25.4</v>
      </c>
      <c r="S35" s="229">
        <f t="shared" ref="S35:S40" si="9">PI()*R35^2/4</f>
        <v>506.7074790974977</v>
      </c>
      <c r="T35" s="229">
        <f t="shared" ref="T35:T40" si="10">0.4*S35</f>
        <v>202.68299163899908</v>
      </c>
      <c r="U35" s="32"/>
      <c r="V35" s="727" t="s">
        <v>293</v>
      </c>
      <c r="W35" s="327"/>
      <c r="X35" s="723" t="s">
        <v>290</v>
      </c>
      <c r="Y35" s="327"/>
      <c r="Z35" s="327"/>
      <c r="AA35" s="327"/>
      <c r="AB35" s="327"/>
      <c r="AC35" s="327"/>
      <c r="AD35" s="327"/>
      <c r="AE35" s="328"/>
      <c r="AF35" s="60"/>
      <c r="AG35" s="60"/>
      <c r="AH35" s="59"/>
      <c r="AI35" s="4"/>
      <c r="AJ35" s="4"/>
    </row>
    <row r="36" spans="2:36" ht="15.75" customHeight="1">
      <c r="B36" s="332" t="s">
        <v>313</v>
      </c>
      <c r="C36" s="776"/>
      <c r="D36" s="735"/>
      <c r="E36" s="737"/>
      <c r="F36" s="341"/>
      <c r="G36" s="342"/>
      <c r="H36" s="737"/>
      <c r="I36" s="343"/>
      <c r="J36" s="340"/>
      <c r="K36" s="737"/>
      <c r="L36" s="332" t="s">
        <v>313</v>
      </c>
      <c r="M36" s="224"/>
      <c r="N36" s="50"/>
      <c r="O36" s="2"/>
      <c r="Q36" s="228" t="s">
        <v>153</v>
      </c>
      <c r="R36" s="229">
        <v>31.75</v>
      </c>
      <c r="S36" s="229">
        <f t="shared" si="9"/>
        <v>791.73043608984017</v>
      </c>
      <c r="T36" s="229">
        <f t="shared" si="10"/>
        <v>316.69217443593607</v>
      </c>
      <c r="U36" s="32"/>
      <c r="V36" s="713">
        <v>1.5</v>
      </c>
      <c r="W36" s="720">
        <v>16</v>
      </c>
      <c r="X36" s="720">
        <v>16</v>
      </c>
      <c r="Y36" s="720">
        <v>16</v>
      </c>
      <c r="Z36" s="720">
        <v>16</v>
      </c>
      <c r="AA36" s="720">
        <v>16</v>
      </c>
      <c r="AB36" s="720">
        <v>16</v>
      </c>
      <c r="AC36" s="720">
        <v>20</v>
      </c>
      <c r="AD36" s="720">
        <v>20</v>
      </c>
      <c r="AE36" s="720">
        <v>20</v>
      </c>
      <c r="AF36" s="59"/>
      <c r="AG36" s="59"/>
      <c r="AH36" s="59"/>
      <c r="AI36" s="4"/>
      <c r="AJ36" s="4"/>
    </row>
    <row r="37" spans="2:36" ht="15.75" customHeight="1">
      <c r="B37" s="806" t="s">
        <v>314</v>
      </c>
      <c r="C37" s="824"/>
      <c r="D37" s="808"/>
      <c r="E37" s="809"/>
      <c r="F37" s="810"/>
      <c r="G37" s="811"/>
      <c r="H37" s="809"/>
      <c r="I37" s="812"/>
      <c r="J37" s="808"/>
      <c r="K37" s="809"/>
      <c r="L37" s="806" t="s">
        <v>314</v>
      </c>
      <c r="N37" s="50"/>
      <c r="O37" s="2"/>
      <c r="Q37" s="228" t="s">
        <v>154</v>
      </c>
      <c r="R37" s="229">
        <v>38.1</v>
      </c>
      <c r="S37" s="229">
        <f t="shared" si="9"/>
        <v>1140.0918279693699</v>
      </c>
      <c r="T37" s="229">
        <f t="shared" si="10"/>
        <v>456.03673118774799</v>
      </c>
      <c r="U37" s="32"/>
      <c r="V37" s="712">
        <v>2.5</v>
      </c>
      <c r="W37" s="720">
        <v>16</v>
      </c>
      <c r="X37" s="720">
        <v>16</v>
      </c>
      <c r="Y37" s="720">
        <v>16</v>
      </c>
      <c r="Z37" s="720">
        <v>20</v>
      </c>
      <c r="AA37" s="720">
        <v>20</v>
      </c>
      <c r="AB37" s="720">
        <v>20</v>
      </c>
      <c r="AC37" s="720">
        <v>20</v>
      </c>
      <c r="AD37" s="720">
        <v>25</v>
      </c>
      <c r="AE37" s="720">
        <v>25</v>
      </c>
      <c r="AF37" s="59"/>
      <c r="AG37" s="59"/>
      <c r="AH37" s="59"/>
      <c r="AI37" s="4"/>
      <c r="AJ37" s="4"/>
    </row>
    <row r="38" spans="2:36" ht="15.75" customHeight="1">
      <c r="B38" s="332" t="s">
        <v>313</v>
      </c>
      <c r="C38" s="776"/>
      <c r="D38" s="340"/>
      <c r="E38" s="737"/>
      <c r="F38" s="341"/>
      <c r="G38" s="342"/>
      <c r="H38" s="737"/>
      <c r="I38" s="343"/>
      <c r="J38" s="340"/>
      <c r="K38" s="737"/>
      <c r="L38" s="332" t="s">
        <v>313</v>
      </c>
      <c r="N38" s="50"/>
      <c r="O38" s="2"/>
      <c r="Q38" s="228" t="s">
        <v>155</v>
      </c>
      <c r="R38" s="229">
        <v>50.8</v>
      </c>
      <c r="S38" s="229">
        <f t="shared" si="9"/>
        <v>2026.8299163899908</v>
      </c>
      <c r="T38" s="229">
        <f t="shared" si="10"/>
        <v>810.73196655599634</v>
      </c>
      <c r="U38" s="32"/>
      <c r="V38" s="712">
        <v>4</v>
      </c>
      <c r="W38" s="720">
        <v>16</v>
      </c>
      <c r="X38" s="720">
        <v>16</v>
      </c>
      <c r="Y38" s="720">
        <v>20</v>
      </c>
      <c r="Z38" s="720">
        <v>20</v>
      </c>
      <c r="AA38" s="720">
        <v>20</v>
      </c>
      <c r="AB38" s="720">
        <v>25</v>
      </c>
      <c r="AC38" s="720">
        <v>25</v>
      </c>
      <c r="AD38" s="720">
        <v>25</v>
      </c>
      <c r="AE38" s="720">
        <v>25</v>
      </c>
      <c r="AF38" s="59"/>
      <c r="AG38" s="59"/>
      <c r="AH38" s="59"/>
      <c r="AI38" s="4"/>
      <c r="AJ38" s="4"/>
    </row>
    <row r="39" spans="2:36" ht="15.75" customHeight="1">
      <c r="B39" s="806" t="s">
        <v>314</v>
      </c>
      <c r="C39" s="824"/>
      <c r="D39" s="808"/>
      <c r="E39" s="809"/>
      <c r="F39" s="810"/>
      <c r="G39" s="811"/>
      <c r="H39" s="809"/>
      <c r="I39" s="812"/>
      <c r="J39" s="808"/>
      <c r="K39" s="809"/>
      <c r="L39" s="806" t="s">
        <v>314</v>
      </c>
      <c r="N39" s="50"/>
      <c r="O39" s="2"/>
      <c r="Q39" s="228" t="s">
        <v>156</v>
      </c>
      <c r="R39" s="229">
        <v>76.2</v>
      </c>
      <c r="S39" s="229">
        <f t="shared" si="9"/>
        <v>4560.3673118774796</v>
      </c>
      <c r="T39" s="229">
        <f t="shared" si="10"/>
        <v>1824.146924750992</v>
      </c>
      <c r="U39" s="32"/>
      <c r="V39" s="712">
        <v>6</v>
      </c>
      <c r="W39" s="720">
        <v>16</v>
      </c>
      <c r="X39" s="720">
        <v>20</v>
      </c>
      <c r="Y39" s="720">
        <v>20</v>
      </c>
      <c r="Z39" s="720">
        <v>25</v>
      </c>
      <c r="AA39" s="720">
        <v>25</v>
      </c>
      <c r="AB39" s="720">
        <v>25</v>
      </c>
      <c r="AC39" s="720">
        <v>25</v>
      </c>
      <c r="AD39" s="721">
        <v>32</v>
      </c>
      <c r="AE39" s="721">
        <v>32</v>
      </c>
      <c r="AF39" s="59"/>
      <c r="AG39" s="59"/>
      <c r="AH39" s="59"/>
      <c r="AI39" s="4"/>
      <c r="AJ39" s="4"/>
    </row>
    <row r="40" spans="2:36" ht="15.75" customHeight="1" thickBot="1">
      <c r="B40" s="332" t="s">
        <v>313</v>
      </c>
      <c r="C40" s="776"/>
      <c r="D40" s="340"/>
      <c r="E40" s="737"/>
      <c r="F40" s="341"/>
      <c r="G40" s="342"/>
      <c r="H40" s="737"/>
      <c r="I40" s="343"/>
      <c r="J40" s="340"/>
      <c r="K40" s="737"/>
      <c r="L40" s="332" t="s">
        <v>313</v>
      </c>
      <c r="N40" s="50"/>
      <c r="O40" s="2"/>
      <c r="Q40" s="253" t="s">
        <v>157</v>
      </c>
      <c r="R40" s="230">
        <v>101.6</v>
      </c>
      <c r="S40" s="230">
        <f t="shared" si="9"/>
        <v>8107.3196655599631</v>
      </c>
      <c r="T40" s="230">
        <f t="shared" si="10"/>
        <v>3242.9278662239853</v>
      </c>
      <c r="U40" s="32"/>
      <c r="V40" s="712">
        <v>10</v>
      </c>
      <c r="W40" s="711">
        <v>20</v>
      </c>
      <c r="X40" s="711">
        <v>20</v>
      </c>
      <c r="Y40" s="720">
        <v>25</v>
      </c>
      <c r="Z40" s="720">
        <v>25</v>
      </c>
      <c r="AA40" s="720">
        <v>32</v>
      </c>
      <c r="AB40" s="720">
        <v>32</v>
      </c>
      <c r="AC40" s="720">
        <v>32</v>
      </c>
      <c r="AD40" s="720">
        <v>40</v>
      </c>
      <c r="AE40" s="720">
        <v>40</v>
      </c>
      <c r="AF40" s="59"/>
      <c r="AG40" s="59"/>
      <c r="AH40" s="59"/>
      <c r="AI40" s="4"/>
      <c r="AJ40" s="4"/>
    </row>
    <row r="41" spans="2:36" ht="24" customHeight="1" thickBot="1">
      <c r="B41" s="806" t="s">
        <v>314</v>
      </c>
      <c r="C41" s="824"/>
      <c r="D41" s="808"/>
      <c r="E41" s="809"/>
      <c r="F41" s="810"/>
      <c r="G41" s="811"/>
      <c r="H41" s="809"/>
      <c r="I41" s="812"/>
      <c r="J41" s="808"/>
      <c r="K41" s="809"/>
      <c r="L41" s="806" t="s">
        <v>314</v>
      </c>
      <c r="N41" s="50"/>
      <c r="O41" s="2"/>
      <c r="Q41" s="244" t="s">
        <v>158</v>
      </c>
      <c r="R41" s="245" t="s">
        <v>159</v>
      </c>
      <c r="S41" s="246" t="s">
        <v>160</v>
      </c>
      <c r="T41" s="247" t="s">
        <v>167</v>
      </c>
      <c r="U41" s="32"/>
      <c r="V41" s="712">
        <v>16</v>
      </c>
      <c r="W41" s="711">
        <v>20</v>
      </c>
      <c r="X41" s="711">
        <v>25</v>
      </c>
      <c r="Y41" s="711">
        <v>25</v>
      </c>
      <c r="Z41" s="711">
        <v>32</v>
      </c>
      <c r="AA41" s="711">
        <v>32</v>
      </c>
      <c r="AB41" s="711">
        <v>40</v>
      </c>
      <c r="AC41" s="720">
        <v>40</v>
      </c>
      <c r="AD41" s="720">
        <v>40</v>
      </c>
      <c r="AE41" s="720">
        <v>40</v>
      </c>
      <c r="AF41" s="59"/>
      <c r="AG41" s="59"/>
      <c r="AH41" s="59"/>
      <c r="AI41" s="4"/>
      <c r="AJ41" s="4"/>
    </row>
    <row r="42" spans="2:36" ht="15.75" customHeight="1">
      <c r="B42" s="332" t="s">
        <v>313</v>
      </c>
      <c r="C42" s="776"/>
      <c r="D42" s="340"/>
      <c r="E42" s="737"/>
      <c r="F42" s="341"/>
      <c r="G42" s="342"/>
      <c r="H42" s="737"/>
      <c r="I42" s="343"/>
      <c r="J42" s="340"/>
      <c r="K42" s="737"/>
      <c r="L42" s="332" t="s">
        <v>313</v>
      </c>
      <c r="N42" s="50"/>
      <c r="O42" s="2"/>
      <c r="Q42" s="250">
        <v>1.5</v>
      </c>
      <c r="R42" s="250">
        <v>4</v>
      </c>
      <c r="S42" s="252">
        <v>3</v>
      </c>
      <c r="T42" s="251">
        <f t="shared" ref="T42:T59" si="11">R42*PI()*S42^2/4</f>
        <v>28.274333882308138</v>
      </c>
      <c r="U42" s="32"/>
      <c r="V42" s="712">
        <v>25</v>
      </c>
      <c r="W42" s="711">
        <v>25</v>
      </c>
      <c r="X42" s="711">
        <v>32</v>
      </c>
      <c r="Y42" s="711">
        <v>32</v>
      </c>
      <c r="Z42" s="711">
        <v>40</v>
      </c>
      <c r="AA42" s="711">
        <v>40</v>
      </c>
      <c r="AB42" s="711">
        <v>40</v>
      </c>
      <c r="AC42" s="720">
        <v>50</v>
      </c>
      <c r="AD42" s="720">
        <v>50</v>
      </c>
      <c r="AE42" s="720">
        <v>50</v>
      </c>
      <c r="AF42" s="59"/>
      <c r="AG42" s="59"/>
      <c r="AH42" s="59"/>
      <c r="AI42" s="4"/>
      <c r="AJ42" s="4"/>
    </row>
    <row r="43" spans="2:36" ht="15.75" customHeight="1">
      <c r="B43" s="806" t="s">
        <v>314</v>
      </c>
      <c r="C43" s="824"/>
      <c r="D43" s="808"/>
      <c r="E43" s="809"/>
      <c r="F43" s="810"/>
      <c r="G43" s="811"/>
      <c r="H43" s="809"/>
      <c r="I43" s="812"/>
      <c r="J43" s="808"/>
      <c r="K43" s="809"/>
      <c r="L43" s="806" t="s">
        <v>314</v>
      </c>
      <c r="N43" s="50"/>
      <c r="O43" s="2"/>
      <c r="Q43" s="231">
        <v>2.5</v>
      </c>
      <c r="R43" s="236">
        <v>4</v>
      </c>
      <c r="S43" s="234">
        <v>3.6</v>
      </c>
      <c r="T43" s="249">
        <f t="shared" si="11"/>
        <v>40.715040790523723</v>
      </c>
      <c r="U43" s="32"/>
      <c r="V43" s="712">
        <v>35</v>
      </c>
      <c r="W43" s="711">
        <v>25</v>
      </c>
      <c r="X43" s="711">
        <v>32</v>
      </c>
      <c r="Y43" s="711">
        <v>40</v>
      </c>
      <c r="Z43" s="711">
        <v>40</v>
      </c>
      <c r="AA43" s="711">
        <v>50</v>
      </c>
      <c r="AB43" s="711">
        <v>50</v>
      </c>
      <c r="AC43" s="722">
        <v>50</v>
      </c>
      <c r="AD43" s="722">
        <v>50</v>
      </c>
      <c r="AE43" s="722">
        <v>60</v>
      </c>
      <c r="AF43" s="59"/>
      <c r="AG43" s="59"/>
      <c r="AH43" s="59"/>
      <c r="AI43" s="4"/>
      <c r="AJ43" s="4"/>
    </row>
    <row r="44" spans="2:36" ht="15.75" customHeight="1">
      <c r="B44" s="332" t="s">
        <v>313</v>
      </c>
      <c r="C44" s="776"/>
      <c r="D44" s="340"/>
      <c r="E44" s="737"/>
      <c r="F44" s="341"/>
      <c r="G44" s="342"/>
      <c r="H44" s="737"/>
      <c r="I44" s="343"/>
      <c r="J44" s="340"/>
      <c r="K44" s="737"/>
      <c r="L44" s="332" t="s">
        <v>313</v>
      </c>
      <c r="N44" s="50"/>
      <c r="O44" s="2"/>
      <c r="Q44" s="231">
        <v>4</v>
      </c>
      <c r="R44" s="236">
        <v>3</v>
      </c>
      <c r="S44" s="234">
        <v>4</v>
      </c>
      <c r="T44" s="249">
        <f t="shared" si="11"/>
        <v>37.699111843077517</v>
      </c>
      <c r="V44" s="712">
        <v>50</v>
      </c>
      <c r="W44" s="711">
        <v>32</v>
      </c>
      <c r="X44" s="711">
        <v>40</v>
      </c>
      <c r="Y44" s="711">
        <v>40</v>
      </c>
      <c r="Z44" s="711">
        <v>50</v>
      </c>
      <c r="AA44" s="711">
        <v>50</v>
      </c>
      <c r="AB44" s="711">
        <v>60</v>
      </c>
      <c r="AC44" s="722">
        <v>60</v>
      </c>
      <c r="AD44" s="722">
        <v>60</v>
      </c>
      <c r="AE44" s="722">
        <v>75</v>
      </c>
      <c r="AF44" s="59"/>
      <c r="AG44" s="59"/>
      <c r="AH44" s="59"/>
      <c r="AI44" s="4"/>
      <c r="AJ44" s="4"/>
    </row>
    <row r="45" spans="2:36" ht="15.75" customHeight="1">
      <c r="B45" s="806" t="s">
        <v>314</v>
      </c>
      <c r="C45" s="824"/>
      <c r="D45" s="808"/>
      <c r="E45" s="809"/>
      <c r="F45" s="810"/>
      <c r="G45" s="811"/>
      <c r="H45" s="809"/>
      <c r="I45" s="812"/>
      <c r="J45" s="808"/>
      <c r="K45" s="809"/>
      <c r="L45" s="806" t="s">
        <v>314</v>
      </c>
      <c r="N45" s="50"/>
      <c r="O45" s="2"/>
      <c r="Q45" s="231">
        <v>6</v>
      </c>
      <c r="R45" s="236"/>
      <c r="S45" s="234">
        <v>4.5999999999999996</v>
      </c>
      <c r="T45" s="249">
        <f t="shared" si="11"/>
        <v>0</v>
      </c>
      <c r="V45" s="712">
        <v>70</v>
      </c>
      <c r="W45" s="711">
        <v>40</v>
      </c>
      <c r="X45" s="711">
        <v>40</v>
      </c>
      <c r="Y45" s="711">
        <v>50</v>
      </c>
      <c r="Z45" s="711">
        <v>50</v>
      </c>
      <c r="AA45" s="711">
        <v>60</v>
      </c>
      <c r="AB45" s="711">
        <v>60</v>
      </c>
      <c r="AC45" s="722">
        <v>75</v>
      </c>
      <c r="AD45" s="722">
        <v>75</v>
      </c>
      <c r="AE45" s="722">
        <v>75</v>
      </c>
      <c r="AF45" s="59"/>
      <c r="AG45" s="59"/>
      <c r="AH45" s="59"/>
      <c r="AI45" s="4"/>
      <c r="AJ45" s="4"/>
    </row>
    <row r="46" spans="2:36" ht="15.75" customHeight="1">
      <c r="B46" s="332" t="s">
        <v>313</v>
      </c>
      <c r="C46" s="776"/>
      <c r="D46" s="340"/>
      <c r="E46" s="737"/>
      <c r="F46" s="341"/>
      <c r="G46" s="342"/>
      <c r="H46" s="737"/>
      <c r="I46" s="343"/>
      <c r="J46" s="340"/>
      <c r="K46" s="737"/>
      <c r="L46" s="332" t="s">
        <v>313</v>
      </c>
      <c r="N46" s="50"/>
      <c r="O46" s="2"/>
      <c r="Q46" s="231">
        <v>10</v>
      </c>
      <c r="R46" s="236"/>
      <c r="S46" s="234">
        <v>6</v>
      </c>
      <c r="T46" s="249">
        <f t="shared" si="11"/>
        <v>0</v>
      </c>
      <c r="V46" s="712">
        <v>95</v>
      </c>
      <c r="W46" s="711">
        <v>40</v>
      </c>
      <c r="X46" s="711">
        <v>50</v>
      </c>
      <c r="Y46" s="711">
        <v>60</v>
      </c>
      <c r="Z46" s="711">
        <v>60</v>
      </c>
      <c r="AA46" s="711">
        <v>75</v>
      </c>
      <c r="AB46" s="711">
        <v>75</v>
      </c>
      <c r="AC46" s="722">
        <v>75</v>
      </c>
      <c r="AD46" s="722">
        <v>85</v>
      </c>
      <c r="AE46" s="722">
        <v>85</v>
      </c>
      <c r="AF46" s="59"/>
      <c r="AG46" s="59"/>
      <c r="AH46" s="59"/>
      <c r="AI46" s="4"/>
      <c r="AJ46" s="4"/>
    </row>
    <row r="47" spans="2:36" ht="15.75" customHeight="1">
      <c r="B47" s="806" t="s">
        <v>314</v>
      </c>
      <c r="C47" s="824"/>
      <c r="D47" s="808"/>
      <c r="E47" s="809"/>
      <c r="F47" s="810"/>
      <c r="G47" s="811"/>
      <c r="H47" s="809"/>
      <c r="I47" s="812"/>
      <c r="J47" s="808"/>
      <c r="K47" s="809"/>
      <c r="L47" s="806" t="s">
        <v>314</v>
      </c>
      <c r="N47" s="50"/>
      <c r="O47" s="2"/>
      <c r="Q47" s="231">
        <v>16</v>
      </c>
      <c r="R47" s="236"/>
      <c r="S47" s="234">
        <v>7</v>
      </c>
      <c r="T47" s="249">
        <f t="shared" si="11"/>
        <v>0</v>
      </c>
      <c r="V47" s="712">
        <v>120</v>
      </c>
      <c r="W47" s="711">
        <v>50</v>
      </c>
      <c r="X47" s="711">
        <v>50</v>
      </c>
      <c r="Y47" s="711">
        <v>60</v>
      </c>
      <c r="Z47" s="711">
        <v>75</v>
      </c>
      <c r="AA47" s="711">
        <v>75</v>
      </c>
      <c r="AB47" s="711">
        <v>75</v>
      </c>
      <c r="AC47" s="722">
        <v>85</v>
      </c>
      <c r="AD47" s="722">
        <v>85</v>
      </c>
      <c r="AE47" s="722" t="s">
        <v>107</v>
      </c>
      <c r="AF47" s="59"/>
      <c r="AG47" s="59"/>
      <c r="AH47" s="59"/>
      <c r="AI47" s="4"/>
      <c r="AJ47" s="4"/>
    </row>
    <row r="48" spans="2:36" ht="15.75" customHeight="1">
      <c r="B48" s="332" t="s">
        <v>313</v>
      </c>
      <c r="C48" s="776"/>
      <c r="D48" s="340"/>
      <c r="E48" s="737"/>
      <c r="F48" s="341"/>
      <c r="G48" s="342"/>
      <c r="H48" s="737"/>
      <c r="I48" s="343"/>
      <c r="J48" s="340"/>
      <c r="K48" s="737"/>
      <c r="L48" s="332" t="s">
        <v>313</v>
      </c>
      <c r="N48" s="50"/>
      <c r="O48" s="2"/>
      <c r="Q48" s="231">
        <v>25</v>
      </c>
      <c r="R48" s="236"/>
      <c r="S48" s="234">
        <v>9</v>
      </c>
      <c r="T48" s="249">
        <f t="shared" si="11"/>
        <v>0</v>
      </c>
      <c r="V48" s="712">
        <v>150</v>
      </c>
      <c r="W48" s="711">
        <v>50</v>
      </c>
      <c r="X48" s="711">
        <v>60</v>
      </c>
      <c r="Y48" s="711">
        <v>75</v>
      </c>
      <c r="Z48" s="711">
        <v>75</v>
      </c>
      <c r="AA48" s="711">
        <v>85</v>
      </c>
      <c r="AB48" s="711">
        <v>85</v>
      </c>
      <c r="AC48" s="722" t="s">
        <v>107</v>
      </c>
      <c r="AD48" s="722" t="s">
        <v>107</v>
      </c>
      <c r="AE48" s="722" t="s">
        <v>107</v>
      </c>
      <c r="AF48" s="59"/>
      <c r="AG48" s="59"/>
      <c r="AH48" s="59"/>
      <c r="AI48" s="4"/>
      <c r="AJ48" s="4"/>
    </row>
    <row r="49" spans="1:36" ht="15.75" customHeight="1">
      <c r="B49" s="806" t="s">
        <v>314</v>
      </c>
      <c r="C49" s="824"/>
      <c r="D49" s="808"/>
      <c r="E49" s="809"/>
      <c r="F49" s="810"/>
      <c r="G49" s="811"/>
      <c r="H49" s="809"/>
      <c r="I49" s="812"/>
      <c r="J49" s="808"/>
      <c r="K49" s="809"/>
      <c r="L49" s="806" t="s">
        <v>314</v>
      </c>
      <c r="N49" s="50"/>
      <c r="O49" s="2"/>
      <c r="Q49" s="231">
        <v>35</v>
      </c>
      <c r="R49" s="236"/>
      <c r="S49" s="234">
        <v>10</v>
      </c>
      <c r="T49" s="249">
        <f t="shared" si="11"/>
        <v>0</v>
      </c>
      <c r="V49" s="712">
        <v>185</v>
      </c>
      <c r="W49" s="711">
        <v>50</v>
      </c>
      <c r="X49" s="711">
        <v>75</v>
      </c>
      <c r="Y49" s="711">
        <v>75</v>
      </c>
      <c r="Z49" s="711">
        <v>85</v>
      </c>
      <c r="AA49" s="711">
        <v>85</v>
      </c>
      <c r="AB49" s="711" t="s">
        <v>107</v>
      </c>
      <c r="AC49" s="711" t="s">
        <v>107</v>
      </c>
      <c r="AD49" s="711" t="s">
        <v>107</v>
      </c>
      <c r="AE49" s="711" t="s">
        <v>107</v>
      </c>
      <c r="AF49" s="59"/>
      <c r="AG49" s="59"/>
      <c r="AH49" s="59"/>
      <c r="AI49" s="4"/>
      <c r="AJ49" s="4"/>
    </row>
    <row r="50" spans="1:36" ht="15.75" customHeight="1">
      <c r="B50" s="332" t="s">
        <v>313</v>
      </c>
      <c r="C50" s="776"/>
      <c r="D50" s="340"/>
      <c r="E50" s="737"/>
      <c r="F50" s="341"/>
      <c r="G50" s="342"/>
      <c r="H50" s="737"/>
      <c r="I50" s="343"/>
      <c r="J50" s="340"/>
      <c r="K50" s="737"/>
      <c r="L50" s="332" t="s">
        <v>313</v>
      </c>
      <c r="N50" s="50"/>
      <c r="O50" s="2"/>
      <c r="Q50" s="231">
        <v>50</v>
      </c>
      <c r="R50" s="236"/>
      <c r="S50" s="234">
        <v>12.3</v>
      </c>
      <c r="T50" s="249">
        <f t="shared" si="11"/>
        <v>0</v>
      </c>
      <c r="V50" s="57"/>
      <c r="W50" s="70"/>
      <c r="X50" s="70"/>
      <c r="Y50" s="57"/>
      <c r="Z50" s="57"/>
      <c r="AA50" s="57"/>
      <c r="AB50" s="57"/>
      <c r="AC50" s="59"/>
      <c r="AD50" s="59"/>
      <c r="AE50" s="59"/>
      <c r="AF50" s="59"/>
      <c r="AG50" s="59"/>
      <c r="AH50" s="59"/>
      <c r="AI50" s="4"/>
      <c r="AJ50" s="4"/>
    </row>
    <row r="51" spans="1:36" ht="15.75" customHeight="1">
      <c r="B51" s="806" t="s">
        <v>314</v>
      </c>
      <c r="C51" s="824"/>
      <c r="D51" s="808"/>
      <c r="E51" s="809"/>
      <c r="F51" s="810"/>
      <c r="G51" s="811"/>
      <c r="H51" s="809"/>
      <c r="I51" s="812"/>
      <c r="J51" s="808"/>
      <c r="K51" s="809"/>
      <c r="L51" s="806" t="s">
        <v>314</v>
      </c>
      <c r="N51" s="50"/>
      <c r="O51" s="2"/>
      <c r="Q51" s="232">
        <v>70</v>
      </c>
      <c r="R51" s="235"/>
      <c r="S51" s="232">
        <v>13.6</v>
      </c>
      <c r="T51" s="249">
        <f t="shared" si="11"/>
        <v>0</v>
      </c>
      <c r="V51" s="57"/>
      <c r="W51" s="70"/>
      <c r="X51" s="70"/>
      <c r="Y51" s="57"/>
      <c r="Z51" s="57"/>
      <c r="AA51" s="57"/>
      <c r="AB51" s="57"/>
      <c r="AC51" s="59"/>
      <c r="AD51" s="59"/>
      <c r="AE51" s="59"/>
      <c r="AF51" s="59"/>
      <c r="AG51" s="59"/>
      <c r="AH51" s="59"/>
      <c r="AI51" s="4"/>
      <c r="AJ51" s="4"/>
    </row>
    <row r="52" spans="1:36" ht="15.75" customHeight="1">
      <c r="B52" s="332" t="s">
        <v>313</v>
      </c>
      <c r="C52" s="776"/>
      <c r="D52" s="340"/>
      <c r="E52" s="737"/>
      <c r="F52" s="341"/>
      <c r="G52" s="342"/>
      <c r="H52" s="737"/>
      <c r="I52" s="343"/>
      <c r="J52" s="340"/>
      <c r="K52" s="737"/>
      <c r="L52" s="332" t="s">
        <v>313</v>
      </c>
      <c r="N52" s="50"/>
      <c r="O52" s="2"/>
      <c r="Q52" s="232">
        <v>95</v>
      </c>
      <c r="R52" s="233"/>
      <c r="S52" s="232">
        <v>15.4</v>
      </c>
      <c r="T52" s="249">
        <f t="shared" si="11"/>
        <v>0</v>
      </c>
      <c r="V52" s="57"/>
      <c r="W52" s="70"/>
      <c r="X52" s="70"/>
      <c r="Y52" s="57"/>
      <c r="Z52" s="57"/>
      <c r="AA52" s="57"/>
      <c r="AB52" s="57"/>
      <c r="AC52" s="59"/>
      <c r="AD52" s="59"/>
      <c r="AE52" s="59"/>
      <c r="AF52" s="59"/>
      <c r="AG52" s="59"/>
      <c r="AH52" s="59"/>
      <c r="AI52" s="4"/>
      <c r="AJ52" s="4"/>
    </row>
    <row r="53" spans="1:36" ht="15.75" customHeight="1">
      <c r="B53" s="806" t="s">
        <v>314</v>
      </c>
      <c r="C53" s="824"/>
      <c r="D53" s="808"/>
      <c r="E53" s="809"/>
      <c r="F53" s="810"/>
      <c r="G53" s="811"/>
      <c r="H53" s="809"/>
      <c r="I53" s="812"/>
      <c r="J53" s="808"/>
      <c r="K53" s="809"/>
      <c r="L53" s="806" t="s">
        <v>314</v>
      </c>
      <c r="N53" s="50"/>
      <c r="O53" s="2"/>
      <c r="Q53" s="232">
        <v>120</v>
      </c>
      <c r="R53" s="233"/>
      <c r="S53" s="232">
        <v>17.2</v>
      </c>
      <c r="T53" s="249">
        <f t="shared" si="11"/>
        <v>0</v>
      </c>
      <c r="W53" s="71"/>
      <c r="X53" s="71"/>
      <c r="Y53" s="72"/>
      <c r="Z53" s="59"/>
      <c r="AA53" s="59"/>
      <c r="AB53" s="59"/>
      <c r="AC53" s="59"/>
      <c r="AD53" s="59"/>
      <c r="AE53" s="59"/>
      <c r="AF53" s="59"/>
      <c r="AG53" s="59"/>
      <c r="AH53" s="59"/>
      <c r="AI53" s="4"/>
      <c r="AJ53" s="4"/>
    </row>
    <row r="54" spans="1:36" ht="15.75" customHeight="1">
      <c r="B54" s="332" t="s">
        <v>313</v>
      </c>
      <c r="C54" s="776"/>
      <c r="D54" s="340"/>
      <c r="E54" s="737"/>
      <c r="F54" s="341"/>
      <c r="G54" s="342"/>
      <c r="H54" s="737"/>
      <c r="I54" s="343"/>
      <c r="J54" s="340"/>
      <c r="K54" s="737"/>
      <c r="L54" s="332" t="s">
        <v>313</v>
      </c>
      <c r="N54" s="50"/>
      <c r="O54" s="2"/>
      <c r="Q54" s="232">
        <v>150</v>
      </c>
      <c r="R54" s="233"/>
      <c r="S54" s="232">
        <v>19.2</v>
      </c>
      <c r="T54" s="249">
        <f t="shared" si="11"/>
        <v>0</v>
      </c>
      <c r="V54" s="4"/>
      <c r="W54" s="73"/>
      <c r="X54" s="74"/>
      <c r="Y54" s="74"/>
      <c r="Z54" s="59"/>
      <c r="AA54" s="59"/>
      <c r="AB54" s="60"/>
      <c r="AC54" s="60"/>
      <c r="AD54" s="60"/>
      <c r="AE54" s="60"/>
      <c r="AF54" s="60"/>
    </row>
    <row r="55" spans="1:36" ht="15.75" customHeight="1">
      <c r="B55" s="806" t="s">
        <v>314</v>
      </c>
      <c r="C55" s="824"/>
      <c r="D55" s="808"/>
      <c r="E55" s="809"/>
      <c r="F55" s="810"/>
      <c r="G55" s="811"/>
      <c r="H55" s="809"/>
      <c r="I55" s="812"/>
      <c r="J55" s="808"/>
      <c r="K55" s="809"/>
      <c r="L55" s="806" t="s">
        <v>314</v>
      </c>
      <c r="N55" s="50"/>
      <c r="O55" s="2"/>
      <c r="Q55" s="232">
        <v>185</v>
      </c>
      <c r="R55" s="233"/>
      <c r="S55" s="232">
        <v>21.9</v>
      </c>
      <c r="T55" s="249">
        <f t="shared" si="11"/>
        <v>0</v>
      </c>
      <c r="V55" s="2"/>
      <c r="W55" s="58"/>
      <c r="X55" s="74"/>
      <c r="Y55" s="74"/>
      <c r="Z55" s="59"/>
      <c r="AA55" s="59"/>
      <c r="AB55" s="60"/>
      <c r="AC55" s="60"/>
      <c r="AD55" s="60"/>
      <c r="AE55" s="60"/>
      <c r="AF55" s="60"/>
    </row>
    <row r="56" spans="1:36" ht="15.75" customHeight="1">
      <c r="B56" s="332" t="s">
        <v>313</v>
      </c>
      <c r="C56" s="777"/>
      <c r="D56" s="340"/>
      <c r="E56" s="346"/>
      <c r="F56" s="347"/>
      <c r="G56" s="342"/>
      <c r="H56" s="346"/>
      <c r="I56" s="348"/>
      <c r="J56" s="340"/>
      <c r="K56" s="346"/>
      <c r="L56" s="332" t="s">
        <v>313</v>
      </c>
      <c r="N56" s="50"/>
      <c r="O56" s="2"/>
      <c r="Q56" s="231">
        <v>240</v>
      </c>
      <c r="R56" s="233"/>
      <c r="S56" s="232">
        <v>24.4</v>
      </c>
      <c r="T56" s="249">
        <f t="shared" si="11"/>
        <v>0</v>
      </c>
      <c r="V56" s="2"/>
      <c r="W56" s="36"/>
      <c r="X56" s="37"/>
      <c r="Y56" s="37"/>
      <c r="Z56" s="36"/>
    </row>
    <row r="57" spans="1:36" ht="15.75" customHeight="1">
      <c r="B57" s="806" t="s">
        <v>314</v>
      </c>
      <c r="C57" s="824"/>
      <c r="D57" s="808"/>
      <c r="E57" s="809"/>
      <c r="F57" s="810"/>
      <c r="G57" s="811"/>
      <c r="H57" s="809"/>
      <c r="I57" s="812"/>
      <c r="J57" s="808"/>
      <c r="K57" s="809"/>
      <c r="L57" s="806" t="s">
        <v>314</v>
      </c>
      <c r="N57" s="50"/>
      <c r="O57" s="2"/>
      <c r="Q57" s="231">
        <v>300</v>
      </c>
      <c r="R57" s="236"/>
      <c r="S57" s="231">
        <v>27.8</v>
      </c>
      <c r="T57" s="249">
        <f t="shared" si="11"/>
        <v>0</v>
      </c>
      <c r="V57" s="2"/>
      <c r="W57" s="38"/>
      <c r="X57" s="2"/>
      <c r="Y57" s="2"/>
      <c r="Z57" s="36"/>
    </row>
    <row r="58" spans="1:36" ht="15.75" customHeight="1" thickBot="1">
      <c r="B58" s="17"/>
      <c r="C58" s="345"/>
      <c r="D58" s="340"/>
      <c r="E58" s="346"/>
      <c r="F58" s="347"/>
      <c r="G58" s="342"/>
      <c r="H58" s="346"/>
      <c r="I58" s="348"/>
      <c r="J58" s="340"/>
      <c r="K58" s="346"/>
      <c r="L58" s="344"/>
      <c r="N58" s="50"/>
      <c r="O58" s="2"/>
      <c r="Q58" s="231">
        <v>400</v>
      </c>
      <c r="R58" s="236"/>
      <c r="S58" s="231">
        <v>32.200000000000003</v>
      </c>
      <c r="T58" s="249">
        <f t="shared" si="11"/>
        <v>0</v>
      </c>
      <c r="V58" s="2"/>
      <c r="W58" s="2"/>
      <c r="X58" s="2"/>
      <c r="Y58" s="2"/>
      <c r="Z58" s="36"/>
    </row>
    <row r="59" spans="1:36" ht="15.75" customHeight="1" thickBot="1">
      <c r="B59" s="17"/>
      <c r="C59" s="349"/>
      <c r="D59" s="350" t="s">
        <v>21</v>
      </c>
      <c r="E59" s="351"/>
      <c r="F59" s="352"/>
      <c r="G59" s="353" t="s">
        <v>22</v>
      </c>
      <c r="H59" s="794"/>
      <c r="I59" s="351"/>
      <c r="J59" s="354" t="s">
        <v>23</v>
      </c>
      <c r="K59" s="794"/>
      <c r="L59" s="355"/>
      <c r="N59" s="50"/>
      <c r="O59" s="2"/>
      <c r="Q59" s="231">
        <v>500</v>
      </c>
      <c r="R59" s="236"/>
      <c r="S59" s="231">
        <v>35.799999999999997</v>
      </c>
      <c r="T59" s="249">
        <f t="shared" si="11"/>
        <v>0</v>
      </c>
      <c r="V59" s="2"/>
      <c r="W59" s="2"/>
      <c r="X59" s="2"/>
      <c r="Y59" s="2"/>
      <c r="Z59" s="36"/>
    </row>
    <row r="60" spans="1:36" ht="15.75" customHeight="1" thickBot="1">
      <c r="B60" s="17"/>
      <c r="C60" s="356"/>
      <c r="D60" s="357">
        <f>SUM(C34:E58)-C35-E35-C37-E37-C39-E39-C41-E41-C43-E43-C45-E45-C47-E47-C49-E49-C51-E51-C53-E53-C55-E55-C57-E57</f>
        <v>0</v>
      </c>
      <c r="E60" s="357"/>
      <c r="F60" s="357"/>
      <c r="G60" s="357">
        <f>SUM(F34:H58)-F35-H35-F37-H37-F39-H39-F41-H41-F43-H43-F45-H45-F47-H47-F49-H49-F51-H51-F53-H53-F55-H55-F57-H57</f>
        <v>0</v>
      </c>
      <c r="H60" s="357"/>
      <c r="I60" s="357"/>
      <c r="J60" s="357">
        <f>SUM(I34:K58)-I35-K35-I37-K37-I39-K39-I41-K41-I43-K43-I45-K45-I47-K47-I49-K49-I51-K51-I53-K53-I55-K55-I57-K57</f>
        <v>0</v>
      </c>
      <c r="K60" s="358"/>
      <c r="L60" s="357" t="s">
        <v>24</v>
      </c>
      <c r="N60" s="2"/>
      <c r="O60" s="2"/>
      <c r="Q60" s="238"/>
      <c r="R60" s="237"/>
      <c r="S60" s="237" t="s">
        <v>161</v>
      </c>
      <c r="T60" s="239">
        <f>SUM(T42:T59)</f>
        <v>106.68848651590937</v>
      </c>
      <c r="V60" s="2"/>
      <c r="W60" s="38"/>
      <c r="X60" s="2"/>
      <c r="Y60" s="2"/>
      <c r="Z60" s="36"/>
    </row>
    <row r="61" spans="1:36" ht="15.75" customHeight="1" thickBot="1">
      <c r="B61" s="17"/>
      <c r="C61" s="359" t="s">
        <v>166</v>
      </c>
      <c r="D61" s="360"/>
      <c r="E61" s="360"/>
      <c r="F61" s="361" t="s">
        <v>25</v>
      </c>
      <c r="G61" s="362"/>
      <c r="H61" s="363" t="s">
        <v>26</v>
      </c>
      <c r="I61" s="364"/>
      <c r="J61" s="365"/>
      <c r="K61" s="360"/>
      <c r="L61" s="366" t="str">
        <f>IFERROR((D61+G61+J61)/I61,"")</f>
        <v/>
      </c>
      <c r="N61" s="20"/>
      <c r="O61" s="20"/>
      <c r="V61" s="2"/>
      <c r="W61" s="2"/>
      <c r="X61" s="2"/>
      <c r="Y61" s="2"/>
      <c r="Z61" s="36"/>
    </row>
    <row r="62" spans="1:36" ht="15.75" customHeight="1">
      <c r="C62" s="709"/>
      <c r="D62" s="768"/>
      <c r="E62" s="360"/>
      <c r="F62" s="360"/>
      <c r="G62" s="360" t="s">
        <v>17</v>
      </c>
      <c r="H62" s="367" t="s">
        <v>19</v>
      </c>
      <c r="I62" s="360" t="s">
        <v>20</v>
      </c>
      <c r="J62" s="360"/>
      <c r="K62" s="360"/>
      <c r="L62" s="360"/>
      <c r="N62" s="23"/>
      <c r="O62" s="23"/>
      <c r="T62" s="2"/>
      <c r="U62" s="4"/>
      <c r="V62" s="2"/>
      <c r="W62" s="2"/>
      <c r="X62" s="2"/>
      <c r="Y62" s="2"/>
      <c r="Z62" s="36"/>
    </row>
    <row r="63" spans="1:36" ht="15.75" customHeight="1">
      <c r="C63" s="709"/>
      <c r="D63" s="769"/>
      <c r="F63" s="2"/>
      <c r="G63" s="25"/>
      <c r="H63" s="795"/>
      <c r="I63" s="25"/>
      <c r="J63" s="2"/>
      <c r="K63" s="21"/>
      <c r="L63" s="2"/>
      <c r="N63" s="24"/>
      <c r="P63" s="54"/>
      <c r="Q63" s="290"/>
      <c r="R63" s="2"/>
      <c r="T63" s="2"/>
      <c r="U63" s="4"/>
      <c r="V63" s="2"/>
      <c r="W63" s="38"/>
      <c r="X63" s="2"/>
      <c r="Y63" s="2"/>
      <c r="Z63" s="36"/>
    </row>
    <row r="64" spans="1:36" ht="15.75" customHeight="1">
      <c r="A64" s="708"/>
      <c r="C64" s="709"/>
      <c r="D64" s="769"/>
      <c r="E64" s="710" t="s">
        <v>28</v>
      </c>
      <c r="F64" s="355"/>
      <c r="G64" s="368" t="str">
        <f>IFERROR(#REF!/(#REF!+#REF!+#REF!),"")</f>
        <v/>
      </c>
      <c r="H64" s="796" t="str">
        <f>IFERROR(#REF!/(#REF!+#REF!+#REF!),"")</f>
        <v/>
      </c>
      <c r="I64" s="368" t="str">
        <f>IFERROR(#REF!/(#REF!+#REF!+#REF!),"")</f>
        <v/>
      </c>
      <c r="J64" s="369" t="s">
        <v>29</v>
      </c>
      <c r="K64" s="360"/>
      <c r="L64" s="355"/>
      <c r="N64" s="26"/>
      <c r="P64" s="54"/>
      <c r="Q64" s="2"/>
      <c r="R64" s="2"/>
      <c r="T64" s="2"/>
      <c r="U64" s="4"/>
      <c r="V64" s="2"/>
      <c r="W64" s="2"/>
      <c r="X64" s="2"/>
      <c r="Y64" s="2"/>
      <c r="Z64" s="36"/>
    </row>
    <row r="65" spans="1:26" ht="15.75" customHeight="1">
      <c r="C65" s="19"/>
      <c r="D65" s="2"/>
      <c r="G65" s="22" t="s">
        <v>17</v>
      </c>
      <c r="H65" s="20" t="s">
        <v>19</v>
      </c>
      <c r="I65" s="22" t="s">
        <v>20</v>
      </c>
      <c r="J65" s="22"/>
      <c r="N65" s="2"/>
      <c r="P65" s="54"/>
      <c r="R65" s="2"/>
      <c r="T65" s="2"/>
      <c r="U65" s="4"/>
      <c r="V65" s="2"/>
      <c r="W65" s="2"/>
      <c r="X65" s="2"/>
      <c r="Y65" s="2"/>
      <c r="Z65" s="36"/>
    </row>
    <row r="66" spans="1:26" ht="15.75" customHeight="1">
      <c r="A66" s="704"/>
      <c r="B66" s="693"/>
      <c r="C66" s="693"/>
      <c r="D66" s="694"/>
      <c r="E66" s="695"/>
      <c r="F66" s="33"/>
      <c r="G66" s="33"/>
      <c r="H66" s="33"/>
      <c r="I66" s="33"/>
      <c r="J66" s="35"/>
      <c r="K66" s="34"/>
      <c r="N66" s="34"/>
      <c r="O66" s="34"/>
      <c r="P66" s="34"/>
    </row>
    <row r="67" spans="1:26" ht="15.75" customHeight="1">
      <c r="A67" s="705" t="s">
        <v>283</v>
      </c>
      <c r="B67" s="697"/>
      <c r="C67" s="697"/>
      <c r="D67" s="698"/>
      <c r="E67" s="699"/>
      <c r="F67" s="33"/>
      <c r="G67" s="33"/>
      <c r="H67" s="33"/>
      <c r="I67" s="33"/>
      <c r="J67" s="35"/>
      <c r="K67" s="34"/>
      <c r="N67" s="34"/>
      <c r="O67" s="34"/>
      <c r="P67" s="34"/>
    </row>
    <row r="68" spans="1:26" ht="15.75" customHeight="1">
      <c r="A68" s="708" t="s">
        <v>285</v>
      </c>
      <c r="B68" s="697"/>
      <c r="C68" s="697"/>
      <c r="D68" s="698"/>
      <c r="E68" s="699"/>
      <c r="F68" s="33"/>
      <c r="G68" s="33"/>
      <c r="H68" s="33"/>
      <c r="I68" s="33"/>
      <c r="J68" s="35"/>
      <c r="K68" s="34"/>
      <c r="N68" s="34"/>
      <c r="O68" s="34"/>
      <c r="P68" s="34"/>
    </row>
    <row r="69" spans="1:26" ht="15.75" customHeight="1">
      <c r="A69" s="707"/>
      <c r="B69" s="697"/>
      <c r="C69" s="697"/>
      <c r="D69" s="698"/>
      <c r="E69" s="699"/>
      <c r="F69" s="33"/>
      <c r="G69" s="33"/>
      <c r="H69" s="33"/>
      <c r="I69" s="33"/>
      <c r="J69" s="35"/>
      <c r="K69" s="34"/>
      <c r="N69" s="34"/>
      <c r="O69" s="34"/>
      <c r="P69" s="34"/>
    </row>
    <row r="70" spans="1:26" ht="15.75" customHeight="1">
      <c r="A70" s="696"/>
      <c r="B70" s="697"/>
      <c r="C70" s="697"/>
      <c r="D70" s="698"/>
      <c r="E70" s="699"/>
      <c r="F70" s="33"/>
      <c r="G70" s="33"/>
      <c r="H70" s="33"/>
      <c r="I70" s="33"/>
      <c r="J70" s="35"/>
      <c r="K70" s="34"/>
      <c r="N70" s="34"/>
      <c r="O70" s="34"/>
      <c r="P70" s="34"/>
    </row>
    <row r="71" spans="1:26" ht="15.75" customHeight="1">
      <c r="A71" s="700"/>
      <c r="B71" s="701"/>
      <c r="C71" s="701"/>
      <c r="D71" s="702"/>
      <c r="E71" s="703"/>
      <c r="F71" s="33"/>
      <c r="G71" s="33"/>
      <c r="H71" s="33"/>
      <c r="I71" s="33"/>
      <c r="J71" s="35"/>
      <c r="K71" s="34"/>
      <c r="N71" s="34"/>
      <c r="O71" s="34"/>
      <c r="P71" s="34"/>
    </row>
    <row r="72" spans="1:26" ht="35.25" customHeight="1">
      <c r="D72" s="33"/>
      <c r="E72" s="34"/>
      <c r="F72" s="33"/>
      <c r="G72" s="33"/>
      <c r="H72" s="33"/>
      <c r="I72" s="33"/>
      <c r="J72" s="35"/>
      <c r="K72" s="34"/>
      <c r="M72" s="728" t="s">
        <v>294</v>
      </c>
      <c r="N72" s="729"/>
      <c r="O72" s="730" t="s">
        <v>295</v>
      </c>
      <c r="P72" s="731">
        <v>0.6</v>
      </c>
      <c r="Q72" s="731">
        <v>0.8</v>
      </c>
      <c r="R72" s="731">
        <v>1</v>
      </c>
      <c r="S72" s="731">
        <v>1.25</v>
      </c>
      <c r="T72" s="731">
        <v>1.5</v>
      </c>
      <c r="U72" s="731">
        <v>2</v>
      </c>
      <c r="V72" s="731">
        <v>2.5</v>
      </c>
      <c r="W72" s="731">
        <v>3</v>
      </c>
      <c r="X72" s="731">
        <v>4</v>
      </c>
      <c r="Y72" s="731">
        <v>5</v>
      </c>
    </row>
    <row r="73" spans="1:26" ht="26.25" customHeight="1">
      <c r="D73" s="33"/>
      <c r="E73" s="34"/>
      <c r="F73" s="33"/>
      <c r="G73" s="33"/>
      <c r="H73" s="33"/>
      <c r="I73" s="33"/>
      <c r="J73" s="35"/>
      <c r="K73" s="34"/>
      <c r="M73" s="1351" t="s">
        <v>296</v>
      </c>
      <c r="N73" s="731" t="s">
        <v>297</v>
      </c>
      <c r="O73" s="729"/>
      <c r="P73" s="731">
        <v>0.27</v>
      </c>
      <c r="Q73" s="731">
        <v>0.36</v>
      </c>
      <c r="R73" s="731">
        <v>0.42</v>
      </c>
      <c r="S73" s="731">
        <v>0.48</v>
      </c>
      <c r="T73" s="731">
        <v>0.52</v>
      </c>
      <c r="U73" s="731">
        <v>0.57999999999999996</v>
      </c>
      <c r="V73" s="731">
        <v>0.61</v>
      </c>
      <c r="W73" s="731">
        <v>0.64</v>
      </c>
      <c r="X73" s="731">
        <v>0.66</v>
      </c>
      <c r="Y73" s="731">
        <v>0.68</v>
      </c>
    </row>
    <row r="74" spans="1:26" ht="29.25" customHeight="1">
      <c r="D74" s="33"/>
      <c r="E74" s="34"/>
      <c r="F74" s="33"/>
      <c r="G74" s="33"/>
      <c r="H74" s="33"/>
      <c r="I74" s="33"/>
      <c r="J74" s="35"/>
      <c r="K74" s="34"/>
      <c r="M74" s="1351"/>
      <c r="N74" s="731" t="s">
        <v>298</v>
      </c>
      <c r="O74" s="729"/>
      <c r="P74" s="731">
        <v>0.21</v>
      </c>
      <c r="Q74" s="731">
        <v>0.3</v>
      </c>
      <c r="R74" s="731">
        <v>0.37</v>
      </c>
      <c r="S74" s="731">
        <v>0.43</v>
      </c>
      <c r="T74" s="731">
        <v>0.48</v>
      </c>
      <c r="U74" s="731">
        <v>0.54</v>
      </c>
      <c r="V74" s="731">
        <v>0.57999999999999996</v>
      </c>
      <c r="W74" s="731">
        <v>0.61</v>
      </c>
      <c r="X74" s="731">
        <v>0.64</v>
      </c>
      <c r="Y74" s="731">
        <v>0.66</v>
      </c>
    </row>
    <row r="75" spans="1:26" ht="34.5" customHeight="1">
      <c r="D75" s="33"/>
      <c r="E75" s="34"/>
      <c r="F75" s="33"/>
      <c r="G75" s="33"/>
      <c r="H75" s="33"/>
      <c r="I75" s="33"/>
      <c r="J75" s="35"/>
      <c r="K75" s="34"/>
    </row>
    <row r="76" spans="1:26" ht="15.75" customHeight="1">
      <c r="D76" s="33"/>
      <c r="E76" s="34"/>
      <c r="F76" s="33"/>
      <c r="G76" s="33"/>
      <c r="H76" s="33"/>
      <c r="I76" s="33"/>
      <c r="J76" s="35"/>
      <c r="K76" s="34"/>
      <c r="M76" s="732"/>
      <c r="N76" s="60"/>
    </row>
    <row r="77" spans="1:26" ht="15.75" customHeight="1">
      <c r="D77" s="33"/>
      <c r="E77" s="34"/>
      <c r="F77" s="33"/>
      <c r="G77" s="33"/>
      <c r="H77" s="33"/>
      <c r="I77" s="33"/>
      <c r="J77" s="35"/>
      <c r="K77" s="34"/>
      <c r="M77" s="60"/>
      <c r="N77" s="733"/>
      <c r="O77" s="34"/>
      <c r="P77" s="34"/>
    </row>
    <row r="78" spans="1:26" ht="15.75" customHeight="1">
      <c r="D78" s="33"/>
      <c r="E78" s="34"/>
      <c r="F78" s="33"/>
      <c r="G78" s="33"/>
      <c r="H78" s="33"/>
      <c r="I78" s="33"/>
      <c r="J78" s="35"/>
      <c r="K78" s="34"/>
      <c r="N78" s="34"/>
      <c r="O78" s="34"/>
      <c r="P78" s="34"/>
    </row>
    <row r="79" spans="1:26" ht="15.75" customHeight="1">
      <c r="D79" s="33"/>
      <c r="E79" s="34"/>
      <c r="F79" s="33"/>
      <c r="G79" s="33"/>
      <c r="H79" s="33"/>
      <c r="I79" s="33"/>
      <c r="J79" s="35"/>
      <c r="K79" s="34"/>
      <c r="N79" s="34"/>
      <c r="O79" s="34"/>
      <c r="P79" s="34"/>
    </row>
    <row r="80" spans="1:26" ht="15.75" customHeight="1">
      <c r="D80" s="33"/>
      <c r="E80" s="34"/>
      <c r="F80" s="33"/>
      <c r="G80" s="33"/>
      <c r="H80" s="33"/>
      <c r="I80" s="33"/>
      <c r="J80" s="35"/>
      <c r="K80" s="34"/>
      <c r="N80" s="34"/>
      <c r="O80" s="34"/>
      <c r="P80" s="34"/>
    </row>
    <row r="81" spans="4:16" ht="15.75" customHeight="1">
      <c r="D81" s="33"/>
      <c r="E81" s="34"/>
      <c r="F81" s="33"/>
      <c r="G81" s="33"/>
      <c r="H81" s="33"/>
      <c r="I81" s="33"/>
      <c r="J81" s="35"/>
      <c r="K81" s="34"/>
      <c r="N81" s="34"/>
      <c r="O81" s="34"/>
      <c r="P81" s="34"/>
    </row>
    <row r="82" spans="4:16" ht="15.75" customHeight="1">
      <c r="D82" s="33"/>
      <c r="E82" s="34"/>
      <c r="F82" s="33"/>
      <c r="G82" s="33"/>
      <c r="H82" s="33"/>
      <c r="I82" s="33"/>
      <c r="J82" s="35"/>
      <c r="K82" s="34"/>
      <c r="N82" s="34"/>
      <c r="O82" s="34"/>
      <c r="P82" s="34"/>
    </row>
    <row r="83" spans="4:16" ht="15.75" customHeight="1">
      <c r="D83" s="33"/>
      <c r="E83" s="34"/>
      <c r="F83" s="33"/>
      <c r="G83" s="33"/>
      <c r="H83" s="33"/>
      <c r="I83" s="33"/>
      <c r="J83" s="35"/>
      <c r="K83" s="34"/>
      <c r="N83" s="34"/>
      <c r="O83" s="34"/>
      <c r="P83" s="34"/>
    </row>
    <row r="84" spans="4:16" ht="15.75" customHeight="1">
      <c r="D84" s="33"/>
      <c r="E84" s="34"/>
      <c r="F84" s="33"/>
      <c r="G84" s="33"/>
      <c r="H84" s="33"/>
      <c r="I84" s="33"/>
      <c r="J84" s="35"/>
      <c r="K84" s="34"/>
      <c r="N84" s="34"/>
      <c r="O84" s="34"/>
      <c r="P84" s="34"/>
    </row>
    <row r="85" spans="4:16" ht="15.75" customHeight="1">
      <c r="D85" s="33"/>
      <c r="E85" s="34"/>
      <c r="F85" s="33"/>
      <c r="G85" s="33"/>
      <c r="H85" s="33"/>
      <c r="I85" s="33"/>
      <c r="J85" s="35"/>
      <c r="K85" s="34"/>
      <c r="N85" s="34"/>
      <c r="O85" s="34"/>
      <c r="P85" s="34"/>
    </row>
    <row r="86" spans="4:16" ht="15.75" customHeight="1">
      <c r="D86" s="33"/>
      <c r="E86" s="34"/>
      <c r="F86" s="33"/>
      <c r="G86" s="33"/>
      <c r="H86" s="33"/>
      <c r="I86" s="33"/>
      <c r="J86" s="35"/>
      <c r="K86" s="34"/>
      <c r="N86" s="34"/>
      <c r="O86" s="34"/>
      <c r="P86" s="34"/>
    </row>
    <row r="87" spans="4:16" ht="15.75" customHeight="1">
      <c r="D87" s="33"/>
      <c r="E87" s="34"/>
      <c r="F87" s="33"/>
      <c r="G87" s="33"/>
      <c r="H87" s="33"/>
      <c r="I87" s="33"/>
      <c r="J87" s="35"/>
      <c r="K87" s="34"/>
      <c r="N87" s="34"/>
      <c r="O87" s="34"/>
      <c r="P87" s="34"/>
    </row>
    <row r="88" spans="4:16" ht="15.75" customHeight="1">
      <c r="D88" s="33"/>
      <c r="E88" s="34"/>
      <c r="F88" s="33"/>
      <c r="G88" s="33"/>
      <c r="H88" s="33"/>
      <c r="I88" s="33"/>
      <c r="J88" s="35"/>
      <c r="K88" s="34"/>
      <c r="N88" s="34"/>
      <c r="O88" s="34"/>
      <c r="P88" s="34"/>
    </row>
    <row r="89" spans="4:16" ht="15.75" customHeight="1">
      <c r="D89" s="33"/>
      <c r="E89" s="34"/>
      <c r="F89" s="33"/>
      <c r="G89" s="33"/>
      <c r="H89" s="33"/>
      <c r="I89" s="33"/>
      <c r="J89" s="35"/>
      <c r="K89" s="34"/>
      <c r="N89" s="34"/>
      <c r="O89" s="34"/>
      <c r="P89" s="34"/>
    </row>
    <row r="90" spans="4:16" ht="15.75" customHeight="1">
      <c r="D90" s="33"/>
      <c r="E90" s="34"/>
      <c r="F90" s="33"/>
      <c r="G90" s="33"/>
      <c r="H90" s="33"/>
      <c r="I90" s="33"/>
      <c r="J90" s="35"/>
      <c r="K90" s="34"/>
      <c r="N90" s="34"/>
      <c r="O90" s="34"/>
      <c r="P90" s="34"/>
    </row>
    <row r="91" spans="4:16" ht="15.75" customHeight="1">
      <c r="D91" s="33"/>
      <c r="E91" s="34"/>
      <c r="F91" s="33"/>
      <c r="G91" s="33"/>
      <c r="H91" s="33"/>
      <c r="I91" s="33"/>
      <c r="J91" s="35"/>
      <c r="K91" s="34"/>
      <c r="N91" s="34"/>
      <c r="O91" s="34"/>
      <c r="P91" s="34"/>
    </row>
    <row r="92" spans="4:16" ht="15.75" customHeight="1">
      <c r="D92" s="33"/>
      <c r="E92" s="34"/>
      <c r="F92" s="33"/>
      <c r="G92" s="33"/>
      <c r="H92" s="33"/>
      <c r="I92" s="33"/>
      <c r="J92" s="35"/>
      <c r="K92" s="34"/>
      <c r="N92" s="34"/>
      <c r="O92" s="34"/>
      <c r="P92" s="34"/>
    </row>
    <row r="93" spans="4:16" ht="15.75" customHeight="1">
      <c r="D93" s="33"/>
      <c r="E93" s="34"/>
      <c r="F93" s="33"/>
      <c r="G93" s="33"/>
      <c r="H93" s="33"/>
      <c r="I93" s="33"/>
      <c r="J93" s="35"/>
      <c r="K93" s="34"/>
      <c r="N93" s="34"/>
      <c r="O93" s="34"/>
      <c r="P93" s="34"/>
    </row>
    <row r="94" spans="4:16" ht="15.75" customHeight="1">
      <c r="D94" s="33"/>
      <c r="E94" s="34"/>
      <c r="F94" s="33"/>
      <c r="G94" s="33"/>
      <c r="H94" s="33"/>
      <c r="I94" s="33"/>
      <c r="J94" s="35"/>
      <c r="K94" s="34"/>
      <c r="N94" s="34"/>
      <c r="O94" s="34"/>
      <c r="P94" s="34"/>
    </row>
    <row r="95" spans="4:16" ht="15.75" customHeight="1">
      <c r="D95" s="33"/>
      <c r="E95" s="34"/>
      <c r="F95" s="33"/>
      <c r="G95" s="33"/>
      <c r="H95" s="33"/>
      <c r="I95" s="33"/>
      <c r="J95" s="35"/>
      <c r="K95" s="34"/>
      <c r="N95" s="34"/>
      <c r="O95" s="34"/>
      <c r="P95" s="34"/>
    </row>
    <row r="96" spans="4:16" ht="15.75" customHeight="1">
      <c r="D96" s="33"/>
      <c r="E96" s="34"/>
      <c r="F96" s="33"/>
      <c r="G96" s="33"/>
      <c r="H96" s="33"/>
      <c r="I96" s="33"/>
      <c r="J96" s="35"/>
      <c r="K96" s="34"/>
      <c r="N96" s="34"/>
      <c r="O96" s="34"/>
      <c r="P96" s="34"/>
    </row>
    <row r="97" spans="4:16" ht="15.75" customHeight="1">
      <c r="D97" s="33"/>
      <c r="E97" s="34"/>
      <c r="F97" s="33"/>
      <c r="G97" s="33"/>
      <c r="H97" s="33"/>
      <c r="I97" s="33"/>
      <c r="J97" s="35"/>
      <c r="K97" s="34"/>
      <c r="N97" s="34"/>
      <c r="O97" s="34"/>
      <c r="P97" s="34"/>
    </row>
    <row r="98" spans="4:16" ht="15.75" customHeight="1">
      <c r="D98" s="33"/>
      <c r="E98" s="34"/>
      <c r="F98" s="33"/>
      <c r="G98" s="33"/>
      <c r="H98" s="33"/>
      <c r="I98" s="33"/>
      <c r="J98" s="35"/>
      <c r="K98" s="34"/>
      <c r="N98" s="34"/>
      <c r="O98" s="34"/>
      <c r="P98" s="34"/>
    </row>
    <row r="99" spans="4:16" ht="15.75" customHeight="1">
      <c r="D99" s="33"/>
      <c r="E99" s="34"/>
      <c r="F99" s="33"/>
      <c r="G99" s="33"/>
      <c r="H99" s="33"/>
      <c r="I99" s="33"/>
      <c r="J99" s="35"/>
      <c r="K99" s="34"/>
      <c r="N99" s="34"/>
      <c r="O99" s="34"/>
      <c r="P99" s="34"/>
    </row>
    <row r="100" spans="4:16" ht="15.75" customHeight="1">
      <c r="D100" s="33"/>
      <c r="E100" s="34"/>
      <c r="F100" s="33"/>
      <c r="G100" s="33"/>
      <c r="H100" s="33"/>
      <c r="I100" s="33"/>
      <c r="J100" s="35"/>
      <c r="K100" s="34"/>
      <c r="N100" s="34"/>
      <c r="O100" s="34"/>
      <c r="P100" s="34"/>
    </row>
    <row r="101" spans="4:16" ht="15.75" customHeight="1">
      <c r="D101" s="33"/>
      <c r="E101" s="34"/>
      <c r="F101" s="33"/>
      <c r="G101" s="33"/>
      <c r="H101" s="33"/>
      <c r="I101" s="33"/>
      <c r="J101" s="35"/>
      <c r="K101" s="34"/>
      <c r="N101" s="34"/>
      <c r="O101" s="34"/>
      <c r="P101" s="34"/>
    </row>
    <row r="102" spans="4:16" ht="15.75" customHeight="1">
      <c r="D102" s="33"/>
      <c r="E102" s="34"/>
      <c r="F102" s="33"/>
      <c r="G102" s="33"/>
      <c r="H102" s="33"/>
      <c r="I102" s="33"/>
      <c r="J102" s="35"/>
      <c r="K102" s="34"/>
      <c r="N102" s="34"/>
      <c r="O102" s="34"/>
      <c r="P102" s="34"/>
    </row>
    <row r="103" spans="4:16" ht="15.75" customHeight="1">
      <c r="D103" s="33"/>
      <c r="E103" s="34"/>
      <c r="F103" s="33"/>
      <c r="G103" s="33"/>
      <c r="H103" s="33"/>
      <c r="I103" s="33"/>
      <c r="J103" s="35"/>
      <c r="K103" s="34"/>
      <c r="N103" s="34"/>
      <c r="O103" s="34"/>
      <c r="P103" s="34"/>
    </row>
    <row r="104" spans="4:16" ht="15.75" customHeight="1">
      <c r="D104" s="33"/>
      <c r="E104" s="34"/>
      <c r="F104" s="33"/>
      <c r="G104" s="33"/>
      <c r="H104" s="33"/>
      <c r="I104" s="33"/>
      <c r="J104" s="35"/>
      <c r="K104" s="34"/>
      <c r="N104" s="34"/>
      <c r="O104" s="34"/>
      <c r="P104" s="34"/>
    </row>
    <row r="105" spans="4:16" ht="15.75" customHeight="1">
      <c r="D105" s="33"/>
      <c r="E105" s="34"/>
      <c r="F105" s="33"/>
      <c r="G105" s="33"/>
      <c r="H105" s="33"/>
      <c r="I105" s="33"/>
      <c r="J105" s="35"/>
      <c r="K105" s="34"/>
      <c r="N105" s="34"/>
      <c r="O105" s="34"/>
      <c r="P105" s="34"/>
    </row>
    <row r="106" spans="4:16" ht="15.75" customHeight="1">
      <c r="D106" s="33"/>
      <c r="E106" s="34"/>
      <c r="F106" s="33"/>
      <c r="G106" s="33"/>
      <c r="H106" s="33"/>
      <c r="I106" s="33"/>
      <c r="J106" s="35"/>
      <c r="K106" s="34"/>
      <c r="N106" s="34"/>
      <c r="O106" s="34"/>
      <c r="P106" s="34"/>
    </row>
    <row r="107" spans="4:16" ht="15.75" customHeight="1">
      <c r="D107" s="33"/>
      <c r="E107" s="34"/>
      <c r="F107" s="33"/>
      <c r="G107" s="33"/>
      <c r="H107" s="33"/>
      <c r="I107" s="33"/>
      <c r="J107" s="35"/>
      <c r="K107" s="34"/>
      <c r="N107" s="34"/>
      <c r="O107" s="34"/>
      <c r="P107" s="34"/>
    </row>
    <row r="108" spans="4:16" ht="15.75" customHeight="1">
      <c r="D108" s="33"/>
      <c r="E108" s="34"/>
      <c r="F108" s="33"/>
      <c r="G108" s="33"/>
      <c r="H108" s="33"/>
      <c r="I108" s="33"/>
      <c r="J108" s="35"/>
      <c r="K108" s="34"/>
      <c r="N108" s="34"/>
      <c r="O108" s="34"/>
      <c r="P108" s="34"/>
    </row>
    <row r="109" spans="4:16" ht="15.75" customHeight="1">
      <c r="D109" s="33"/>
      <c r="E109" s="34"/>
      <c r="F109" s="33"/>
      <c r="G109" s="33"/>
      <c r="H109" s="33"/>
      <c r="I109" s="33"/>
      <c r="J109" s="35"/>
      <c r="K109" s="34"/>
      <c r="N109" s="34"/>
      <c r="O109" s="34"/>
      <c r="P109" s="34"/>
    </row>
    <row r="110" spans="4:16" ht="15.75" customHeight="1">
      <c r="D110" s="33"/>
      <c r="E110" s="34"/>
      <c r="F110" s="33"/>
      <c r="G110" s="33"/>
      <c r="H110" s="33"/>
      <c r="I110" s="33"/>
      <c r="J110" s="35"/>
      <c r="K110" s="34"/>
      <c r="N110" s="34"/>
      <c r="O110" s="34"/>
      <c r="P110" s="34"/>
    </row>
    <row r="111" spans="4:16" ht="15.75" customHeight="1">
      <c r="D111" s="33"/>
      <c r="E111" s="34"/>
      <c r="F111" s="33"/>
      <c r="G111" s="33"/>
      <c r="H111" s="33"/>
      <c r="I111" s="33"/>
      <c r="J111" s="35"/>
      <c r="K111" s="34"/>
      <c r="N111" s="34"/>
      <c r="O111" s="34"/>
      <c r="P111" s="34"/>
    </row>
    <row r="112" spans="4:16" ht="15.75" customHeight="1">
      <c r="D112" s="33"/>
      <c r="E112" s="34"/>
      <c r="F112" s="33"/>
      <c r="G112" s="33"/>
      <c r="H112" s="33"/>
      <c r="I112" s="33"/>
      <c r="J112" s="35"/>
      <c r="K112" s="34"/>
      <c r="N112" s="34"/>
      <c r="O112" s="34"/>
      <c r="P112" s="34"/>
    </row>
    <row r="113" spans="4:16" ht="15.75" customHeight="1">
      <c r="D113" s="33"/>
      <c r="E113" s="34"/>
      <c r="F113" s="33"/>
      <c r="G113" s="33"/>
      <c r="H113" s="33"/>
      <c r="I113" s="33"/>
      <c r="J113" s="35"/>
      <c r="K113" s="34"/>
      <c r="N113" s="34"/>
      <c r="O113" s="34"/>
      <c r="P113" s="34"/>
    </row>
    <row r="114" spans="4:16" ht="15.75" customHeight="1">
      <c r="D114" s="33"/>
      <c r="E114" s="34"/>
      <c r="F114" s="33"/>
      <c r="G114" s="33"/>
      <c r="H114" s="33"/>
      <c r="I114" s="33"/>
      <c r="J114" s="35"/>
      <c r="K114" s="34"/>
      <c r="N114" s="34"/>
      <c r="O114" s="34"/>
      <c r="P114" s="34"/>
    </row>
    <row r="115" spans="4:16" ht="15.75" customHeight="1">
      <c r="D115" s="33"/>
      <c r="E115" s="34"/>
      <c r="F115" s="33"/>
      <c r="G115" s="33"/>
      <c r="H115" s="33"/>
      <c r="I115" s="33"/>
      <c r="J115" s="35"/>
      <c r="K115" s="34"/>
      <c r="N115" s="34"/>
      <c r="O115" s="34"/>
      <c r="P115" s="34"/>
    </row>
    <row r="116" spans="4:16" ht="15.75" customHeight="1">
      <c r="D116" s="33"/>
      <c r="E116" s="34"/>
      <c r="F116" s="33"/>
      <c r="G116" s="33"/>
      <c r="H116" s="33"/>
      <c r="I116" s="33"/>
      <c r="J116" s="35"/>
      <c r="K116" s="34"/>
      <c r="N116" s="34"/>
      <c r="O116" s="34"/>
      <c r="P116" s="34"/>
    </row>
    <row r="117" spans="4:16" ht="15.75" customHeight="1">
      <c r="D117" s="33"/>
      <c r="E117" s="34"/>
      <c r="F117" s="33"/>
      <c r="G117" s="33"/>
      <c r="H117" s="33"/>
      <c r="I117" s="33"/>
      <c r="J117" s="35"/>
      <c r="K117" s="34"/>
      <c r="N117" s="34"/>
      <c r="O117" s="34"/>
      <c r="P117" s="34"/>
    </row>
    <row r="118" spans="4:16" ht="15.75" customHeight="1">
      <c r="D118" s="33"/>
      <c r="E118" s="34"/>
      <c r="F118" s="33"/>
      <c r="G118" s="33"/>
      <c r="H118" s="33"/>
      <c r="I118" s="33"/>
      <c r="J118" s="35"/>
      <c r="K118" s="34"/>
      <c r="N118" s="34"/>
      <c r="O118" s="34"/>
      <c r="P118" s="34"/>
    </row>
    <row r="119" spans="4:16" ht="15.75" customHeight="1">
      <c r="D119" s="33"/>
      <c r="E119" s="34"/>
      <c r="F119" s="33"/>
      <c r="G119" s="33"/>
      <c r="H119" s="33"/>
      <c r="I119" s="33"/>
      <c r="J119" s="35"/>
      <c r="K119" s="34"/>
      <c r="N119" s="34"/>
      <c r="O119" s="34"/>
      <c r="P119" s="34"/>
    </row>
    <row r="120" spans="4:16" ht="15.75" customHeight="1">
      <c r="D120" s="33"/>
      <c r="E120" s="34"/>
      <c r="F120" s="33"/>
      <c r="G120" s="33"/>
      <c r="H120" s="33"/>
      <c r="I120" s="33"/>
      <c r="J120" s="35"/>
      <c r="K120" s="34"/>
      <c r="N120" s="34"/>
      <c r="O120" s="34"/>
      <c r="P120" s="34"/>
    </row>
    <row r="121" spans="4:16" ht="15.75" customHeight="1">
      <c r="D121" s="33"/>
      <c r="E121" s="34"/>
      <c r="F121" s="33"/>
      <c r="G121" s="33"/>
      <c r="H121" s="33"/>
      <c r="I121" s="33"/>
      <c r="J121" s="35"/>
      <c r="K121" s="34"/>
      <c r="N121" s="34"/>
      <c r="O121" s="34"/>
      <c r="P121" s="34"/>
    </row>
    <row r="122" spans="4:16" ht="15.75" customHeight="1">
      <c r="D122" s="33"/>
      <c r="E122" s="34"/>
      <c r="F122" s="33"/>
      <c r="G122" s="33"/>
      <c r="H122" s="33"/>
      <c r="I122" s="33"/>
      <c r="J122" s="35"/>
      <c r="K122" s="34"/>
      <c r="N122" s="34"/>
      <c r="O122" s="34"/>
      <c r="P122" s="34"/>
    </row>
    <row r="123" spans="4:16" ht="15.75" customHeight="1">
      <c r="D123" s="33"/>
      <c r="E123" s="34"/>
      <c r="F123" s="33"/>
      <c r="G123" s="33"/>
      <c r="H123" s="33"/>
      <c r="I123" s="33"/>
      <c r="J123" s="35"/>
      <c r="K123" s="34"/>
      <c r="N123" s="34"/>
      <c r="O123" s="34"/>
      <c r="P123" s="34"/>
    </row>
    <row r="124" spans="4:16" ht="15.75" customHeight="1">
      <c r="D124" s="33"/>
      <c r="E124" s="34"/>
      <c r="F124" s="33"/>
      <c r="G124" s="33"/>
      <c r="H124" s="33"/>
      <c r="I124" s="33"/>
      <c r="J124" s="35"/>
      <c r="K124" s="34"/>
      <c r="N124" s="34"/>
      <c r="O124" s="34"/>
      <c r="P124" s="34"/>
    </row>
    <row r="125" spans="4:16" ht="15.75" customHeight="1">
      <c r="D125" s="33"/>
      <c r="E125" s="34"/>
      <c r="F125" s="33"/>
      <c r="G125" s="33"/>
      <c r="H125" s="33"/>
      <c r="I125" s="33"/>
      <c r="J125" s="35"/>
      <c r="K125" s="34"/>
      <c r="N125" s="34"/>
      <c r="O125" s="34"/>
      <c r="P125" s="34"/>
    </row>
    <row r="126" spans="4:16" ht="15.75" customHeight="1">
      <c r="D126" s="33"/>
      <c r="E126" s="34"/>
      <c r="F126" s="33"/>
      <c r="G126" s="33"/>
      <c r="H126" s="33"/>
      <c r="I126" s="33"/>
      <c r="J126" s="35"/>
      <c r="K126" s="34"/>
      <c r="N126" s="34"/>
      <c r="O126" s="34"/>
      <c r="P126" s="34"/>
    </row>
    <row r="127" spans="4:16" ht="15.75" customHeight="1">
      <c r="D127" s="33"/>
      <c r="E127" s="34"/>
      <c r="F127" s="33"/>
      <c r="G127" s="33"/>
      <c r="H127" s="33"/>
      <c r="I127" s="33"/>
      <c r="J127" s="35"/>
      <c r="K127" s="34"/>
      <c r="N127" s="34"/>
      <c r="O127" s="34"/>
      <c r="P127" s="34"/>
    </row>
    <row r="128" spans="4:16" ht="15.75" customHeight="1">
      <c r="D128" s="33"/>
      <c r="E128" s="34"/>
      <c r="F128" s="33"/>
      <c r="G128" s="33"/>
      <c r="H128" s="33"/>
      <c r="I128" s="33"/>
      <c r="J128" s="35"/>
      <c r="K128" s="34"/>
      <c r="N128" s="34"/>
      <c r="O128" s="34"/>
      <c r="P128" s="34"/>
    </row>
    <row r="129" spans="4:16" ht="15.75" customHeight="1">
      <c r="D129" s="33"/>
      <c r="E129" s="34"/>
      <c r="F129" s="33"/>
      <c r="G129" s="33"/>
      <c r="H129" s="33"/>
      <c r="I129" s="33"/>
      <c r="J129" s="35"/>
      <c r="K129" s="34"/>
      <c r="N129" s="34"/>
      <c r="O129" s="34"/>
      <c r="P129" s="34"/>
    </row>
    <row r="130" spans="4:16" ht="15.75" customHeight="1">
      <c r="D130" s="33"/>
      <c r="E130" s="34"/>
      <c r="F130" s="33"/>
      <c r="G130" s="33"/>
      <c r="H130" s="33"/>
      <c r="I130" s="33"/>
      <c r="J130" s="35"/>
      <c r="K130" s="34"/>
      <c r="N130" s="34"/>
      <c r="O130" s="34"/>
      <c r="P130" s="34"/>
    </row>
    <row r="131" spans="4:16" ht="15.75" customHeight="1">
      <c r="D131" s="33"/>
      <c r="E131" s="34"/>
      <c r="F131" s="33"/>
      <c r="G131" s="33"/>
      <c r="H131" s="33"/>
      <c r="I131" s="33"/>
      <c r="J131" s="35"/>
      <c r="K131" s="34"/>
      <c r="N131" s="34"/>
      <c r="O131" s="34"/>
      <c r="P131" s="34"/>
    </row>
    <row r="132" spans="4:16" ht="15.75" customHeight="1">
      <c r="D132" s="33"/>
      <c r="E132" s="34"/>
      <c r="F132" s="33"/>
      <c r="G132" s="33"/>
      <c r="H132" s="33"/>
      <c r="I132" s="33"/>
      <c r="J132" s="35"/>
      <c r="K132" s="34"/>
      <c r="N132" s="34"/>
      <c r="O132" s="34"/>
      <c r="P132" s="34"/>
    </row>
    <row r="133" spans="4:16" ht="15.75" customHeight="1">
      <c r="D133" s="33"/>
      <c r="E133" s="34"/>
      <c r="F133" s="33"/>
      <c r="G133" s="33"/>
      <c r="H133" s="33"/>
      <c r="I133" s="33"/>
      <c r="J133" s="35"/>
      <c r="K133" s="34"/>
      <c r="N133" s="34"/>
      <c r="O133" s="34"/>
      <c r="P133" s="34"/>
    </row>
    <row r="134" spans="4:16" ht="15.75" customHeight="1">
      <c r="D134" s="33"/>
      <c r="E134" s="34"/>
      <c r="F134" s="33"/>
      <c r="G134" s="33"/>
      <c r="H134" s="33"/>
      <c r="I134" s="33"/>
      <c r="J134" s="35"/>
      <c r="K134" s="34"/>
      <c r="N134" s="34"/>
      <c r="O134" s="34"/>
      <c r="P134" s="34"/>
    </row>
    <row r="135" spans="4:16" ht="15.75" customHeight="1">
      <c r="D135" s="33"/>
      <c r="E135" s="34"/>
      <c r="F135" s="33"/>
      <c r="G135" s="33"/>
      <c r="H135" s="33"/>
      <c r="I135" s="33"/>
      <c r="J135" s="35"/>
      <c r="K135" s="34"/>
      <c r="N135" s="34"/>
      <c r="O135" s="34"/>
      <c r="P135" s="34"/>
    </row>
    <row r="136" spans="4:16" ht="15.75" customHeight="1">
      <c r="D136" s="33"/>
      <c r="E136" s="34"/>
      <c r="F136" s="33"/>
      <c r="G136" s="33"/>
      <c r="H136" s="33"/>
      <c r="I136" s="33"/>
      <c r="J136" s="35"/>
      <c r="K136" s="34"/>
      <c r="N136" s="34"/>
      <c r="O136" s="34"/>
      <c r="P136" s="34"/>
    </row>
    <row r="137" spans="4:16" ht="15.75" customHeight="1">
      <c r="D137" s="33"/>
      <c r="E137" s="34"/>
      <c r="F137" s="33"/>
      <c r="G137" s="33"/>
      <c r="H137" s="33"/>
      <c r="I137" s="33"/>
      <c r="J137" s="35"/>
      <c r="K137" s="34"/>
      <c r="N137" s="34"/>
      <c r="O137" s="34"/>
      <c r="P137" s="34"/>
    </row>
    <row r="138" spans="4:16" ht="15.75" customHeight="1">
      <c r="D138" s="33"/>
      <c r="E138" s="34"/>
      <c r="F138" s="33"/>
      <c r="G138" s="33"/>
      <c r="H138" s="33"/>
      <c r="I138" s="33"/>
      <c r="J138" s="35"/>
      <c r="K138" s="34"/>
      <c r="N138" s="34"/>
      <c r="O138" s="34"/>
      <c r="P138" s="34"/>
    </row>
    <row r="139" spans="4:16" ht="15.75" customHeight="1">
      <c r="D139" s="33"/>
      <c r="E139" s="34"/>
      <c r="F139" s="33"/>
      <c r="G139" s="33"/>
      <c r="H139" s="33"/>
      <c r="I139" s="33"/>
      <c r="J139" s="35"/>
      <c r="K139" s="34"/>
      <c r="N139" s="34"/>
      <c r="O139" s="34"/>
      <c r="P139" s="34"/>
    </row>
    <row r="140" spans="4:16" ht="15.75" customHeight="1">
      <c r="D140" s="33"/>
      <c r="E140" s="34"/>
      <c r="F140" s="33"/>
      <c r="G140" s="33"/>
      <c r="H140" s="33"/>
      <c r="I140" s="33"/>
      <c r="J140" s="35"/>
      <c r="K140" s="34"/>
      <c r="N140" s="34"/>
      <c r="O140" s="34"/>
      <c r="P140" s="34"/>
    </row>
    <row r="141" spans="4:16" ht="15.75" customHeight="1">
      <c r="D141" s="33"/>
      <c r="E141" s="34"/>
      <c r="F141" s="33"/>
      <c r="G141" s="33"/>
      <c r="H141" s="33"/>
      <c r="I141" s="33"/>
      <c r="J141" s="35"/>
      <c r="K141" s="34"/>
      <c r="N141" s="34"/>
      <c r="O141" s="34"/>
      <c r="P141" s="34"/>
    </row>
    <row r="142" spans="4:16" ht="15.75" customHeight="1">
      <c r="D142" s="33"/>
      <c r="E142" s="34"/>
      <c r="F142" s="33"/>
      <c r="G142" s="33"/>
      <c r="H142" s="33"/>
      <c r="I142" s="33"/>
      <c r="J142" s="35"/>
      <c r="K142" s="34"/>
      <c r="N142" s="34"/>
      <c r="O142" s="34"/>
      <c r="P142" s="34"/>
    </row>
    <row r="143" spans="4:16" ht="15.75" customHeight="1">
      <c r="D143" s="33"/>
      <c r="E143" s="34"/>
      <c r="F143" s="33"/>
      <c r="G143" s="33"/>
      <c r="H143" s="33"/>
      <c r="I143" s="33"/>
      <c r="J143" s="35"/>
      <c r="K143" s="34"/>
      <c r="N143" s="34"/>
      <c r="O143" s="34"/>
      <c r="P143" s="34"/>
    </row>
    <row r="144" spans="4:16" ht="15.75" customHeight="1">
      <c r="D144" s="33"/>
      <c r="E144" s="34"/>
      <c r="F144" s="33"/>
      <c r="G144" s="33"/>
      <c r="H144" s="33"/>
      <c r="I144" s="33"/>
      <c r="J144" s="35"/>
      <c r="K144" s="34"/>
      <c r="N144" s="34"/>
      <c r="O144" s="34"/>
      <c r="P144" s="34"/>
    </row>
    <row r="145" spans="4:16" ht="15.75" customHeight="1">
      <c r="D145" s="33"/>
      <c r="E145" s="34"/>
      <c r="F145" s="33"/>
      <c r="G145" s="33"/>
      <c r="H145" s="33"/>
      <c r="I145" s="33"/>
      <c r="J145" s="35"/>
      <c r="K145" s="34"/>
      <c r="N145" s="34"/>
      <c r="O145" s="34"/>
      <c r="P145" s="34"/>
    </row>
    <row r="146" spans="4:16" ht="15.75" customHeight="1">
      <c r="D146" s="33"/>
      <c r="E146" s="34"/>
      <c r="F146" s="33"/>
      <c r="G146" s="33"/>
      <c r="H146" s="33"/>
      <c r="I146" s="33"/>
      <c r="J146" s="35"/>
      <c r="K146" s="34"/>
      <c r="N146" s="34"/>
      <c r="O146" s="34"/>
      <c r="P146" s="34"/>
    </row>
    <row r="147" spans="4:16" ht="15.75" customHeight="1">
      <c r="D147" s="33"/>
      <c r="E147" s="34"/>
      <c r="F147" s="33"/>
      <c r="G147" s="33"/>
      <c r="H147" s="33"/>
      <c r="I147" s="33"/>
      <c r="J147" s="35"/>
      <c r="K147" s="34"/>
      <c r="N147" s="34"/>
      <c r="O147" s="34"/>
      <c r="P147" s="34"/>
    </row>
    <row r="148" spans="4:16" ht="15.75" customHeight="1">
      <c r="D148" s="33"/>
      <c r="E148" s="34"/>
      <c r="F148" s="33"/>
      <c r="G148" s="33"/>
      <c r="H148" s="33"/>
      <c r="I148" s="33"/>
      <c r="J148" s="35"/>
      <c r="K148" s="34"/>
      <c r="N148" s="34"/>
      <c r="O148" s="34"/>
      <c r="P148" s="34"/>
    </row>
    <row r="149" spans="4:16" ht="15.75" customHeight="1">
      <c r="D149" s="33"/>
      <c r="E149" s="34"/>
      <c r="F149" s="33"/>
      <c r="G149" s="33"/>
      <c r="H149" s="33"/>
      <c r="I149" s="33"/>
      <c r="J149" s="35"/>
      <c r="K149" s="34"/>
      <c r="N149" s="34"/>
      <c r="O149" s="34"/>
      <c r="P149" s="34"/>
    </row>
    <row r="150" spans="4:16" ht="15.75" customHeight="1">
      <c r="D150" s="33"/>
      <c r="E150" s="34"/>
      <c r="F150" s="33"/>
      <c r="G150" s="33"/>
      <c r="H150" s="33"/>
      <c r="I150" s="33"/>
      <c r="J150" s="35"/>
      <c r="K150" s="34"/>
      <c r="N150" s="34"/>
      <c r="O150" s="34"/>
      <c r="P150" s="34"/>
    </row>
    <row r="151" spans="4:16" ht="15.75" customHeight="1">
      <c r="D151" s="33"/>
      <c r="E151" s="34"/>
      <c r="F151" s="33"/>
      <c r="G151" s="33"/>
      <c r="H151" s="33"/>
      <c r="I151" s="33"/>
      <c r="J151" s="35"/>
      <c r="K151" s="34"/>
      <c r="N151" s="34"/>
      <c r="O151" s="34"/>
      <c r="P151" s="34"/>
    </row>
    <row r="152" spans="4:16" ht="15.75" customHeight="1">
      <c r="D152" s="33"/>
      <c r="E152" s="34"/>
      <c r="F152" s="33"/>
      <c r="G152" s="33"/>
      <c r="H152" s="33"/>
      <c r="I152" s="33"/>
      <c r="J152" s="35"/>
      <c r="K152" s="34"/>
      <c r="N152" s="34"/>
      <c r="O152" s="34"/>
      <c r="P152" s="34"/>
    </row>
    <row r="153" spans="4:16" ht="15.75" customHeight="1">
      <c r="D153" s="33"/>
      <c r="E153" s="34"/>
      <c r="F153" s="33"/>
      <c r="G153" s="33"/>
      <c r="H153" s="33"/>
      <c r="I153" s="33"/>
      <c r="J153" s="35"/>
      <c r="K153" s="34"/>
      <c r="N153" s="34"/>
      <c r="O153" s="34"/>
      <c r="P153" s="34"/>
    </row>
    <row r="154" spans="4:16" ht="15.75" customHeight="1">
      <c r="D154" s="33"/>
      <c r="E154" s="34"/>
      <c r="F154" s="33"/>
      <c r="G154" s="33"/>
      <c r="H154" s="33"/>
      <c r="I154" s="33"/>
      <c r="J154" s="35"/>
      <c r="K154" s="34"/>
      <c r="N154" s="34"/>
      <c r="O154" s="34"/>
      <c r="P154" s="34"/>
    </row>
    <row r="155" spans="4:16" ht="15.75" customHeight="1">
      <c r="D155" s="33"/>
      <c r="E155" s="34"/>
      <c r="F155" s="33"/>
      <c r="G155" s="33"/>
      <c r="H155" s="33"/>
      <c r="I155" s="33"/>
      <c r="J155" s="35"/>
      <c r="K155" s="34"/>
      <c r="N155" s="34"/>
      <c r="O155" s="34"/>
      <c r="P155" s="34"/>
    </row>
    <row r="156" spans="4:16" ht="15.75" customHeight="1">
      <c r="D156" s="33"/>
      <c r="E156" s="34"/>
      <c r="F156" s="33"/>
      <c r="G156" s="33"/>
      <c r="H156" s="33"/>
      <c r="I156" s="33"/>
      <c r="J156" s="35"/>
      <c r="K156" s="34"/>
      <c r="N156" s="34"/>
      <c r="O156" s="34"/>
      <c r="P156" s="34"/>
    </row>
    <row r="157" spans="4:16" ht="15.75" customHeight="1">
      <c r="D157" s="33"/>
      <c r="E157" s="34"/>
      <c r="F157" s="33"/>
      <c r="G157" s="33"/>
      <c r="H157" s="33"/>
      <c r="I157" s="33"/>
      <c r="J157" s="35"/>
      <c r="K157" s="34"/>
      <c r="N157" s="34"/>
      <c r="O157" s="34"/>
      <c r="P157" s="34"/>
    </row>
    <row r="158" spans="4:16" ht="15.75" customHeight="1">
      <c r="D158" s="33"/>
      <c r="E158" s="34"/>
      <c r="F158" s="33"/>
      <c r="G158" s="33"/>
      <c r="H158" s="33"/>
      <c r="I158" s="33"/>
      <c r="J158" s="35"/>
      <c r="K158" s="34"/>
    </row>
    <row r="159" spans="4:16" ht="15.75" customHeight="1">
      <c r="J159" s="41"/>
    </row>
    <row r="160" spans="4:16" ht="15.75" customHeight="1">
      <c r="J160" s="41"/>
    </row>
    <row r="161" spans="10:10" ht="15.75" customHeight="1">
      <c r="J161" s="41"/>
    </row>
    <row r="162" spans="10:10" ht="15.75" customHeight="1">
      <c r="J162" s="41"/>
    </row>
    <row r="163" spans="10:10" ht="15.75" customHeight="1">
      <c r="J163" s="41"/>
    </row>
    <row r="164" spans="10:10" ht="15.75" customHeight="1">
      <c r="J164" s="41"/>
    </row>
    <row r="165" spans="10:10" ht="15.75" customHeight="1">
      <c r="J165" s="41"/>
    </row>
    <row r="166" spans="10:10" ht="15.75" customHeight="1">
      <c r="J166" s="41"/>
    </row>
    <row r="167" spans="10:10" ht="15.75" customHeight="1">
      <c r="J167" s="41"/>
    </row>
    <row r="168" spans="10:10" ht="15.75" customHeight="1">
      <c r="J168" s="41"/>
    </row>
    <row r="169" spans="10:10" ht="15.75" customHeight="1">
      <c r="J169" s="41"/>
    </row>
    <row r="170" spans="10:10" ht="15.75" customHeight="1">
      <c r="J170" s="41"/>
    </row>
    <row r="171" spans="10:10" ht="15.75" customHeight="1">
      <c r="J171" s="41"/>
    </row>
    <row r="172" spans="10:10" ht="15.75" customHeight="1">
      <c r="J172" s="41"/>
    </row>
    <row r="173" spans="10:10" ht="15.75" customHeight="1">
      <c r="J173" s="41"/>
    </row>
    <row r="174" spans="10:10" ht="15.75" customHeight="1">
      <c r="J174" s="41"/>
    </row>
    <row r="175" spans="10:10" ht="15.75" customHeight="1">
      <c r="J175" s="41"/>
    </row>
    <row r="176" spans="10:10" ht="15.75" customHeight="1">
      <c r="J176" s="41"/>
    </row>
    <row r="177" spans="10:10" ht="15.75" customHeight="1">
      <c r="J177" s="41"/>
    </row>
    <row r="178" spans="10:10" ht="15.75" customHeight="1">
      <c r="J178" s="41"/>
    </row>
    <row r="179" spans="10:10" ht="15.75" customHeight="1">
      <c r="J179" s="41"/>
    </row>
    <row r="180" spans="10:10" ht="15.75" customHeight="1">
      <c r="J180" s="41"/>
    </row>
    <row r="181" spans="10:10" ht="15.75" customHeight="1">
      <c r="J181" s="41"/>
    </row>
    <row r="182" spans="10:10" ht="15.75" customHeight="1">
      <c r="J182" s="41"/>
    </row>
    <row r="183" spans="10:10" ht="15.75" customHeight="1">
      <c r="J183" s="41"/>
    </row>
    <row r="184" spans="10:10" ht="15.75" customHeight="1">
      <c r="J184" s="41"/>
    </row>
    <row r="185" spans="10:10" ht="15.75" customHeight="1">
      <c r="J185" s="41"/>
    </row>
    <row r="186" spans="10:10" ht="15.75" customHeight="1">
      <c r="J186" s="41"/>
    </row>
    <row r="187" spans="10:10" ht="15.75" customHeight="1">
      <c r="J187" s="41"/>
    </row>
    <row r="188" spans="10:10" ht="15.75" customHeight="1">
      <c r="J188" s="41"/>
    </row>
    <row r="189" spans="10:10" ht="15.75" customHeight="1">
      <c r="J189" s="41"/>
    </row>
    <row r="190" spans="10:10" ht="15.75" customHeight="1">
      <c r="J190" s="41"/>
    </row>
    <row r="191" spans="10:10" ht="15.75" customHeight="1">
      <c r="J191" s="41"/>
    </row>
    <row r="192" spans="10:10" ht="15.75" customHeight="1">
      <c r="J192" s="41"/>
    </row>
    <row r="193" spans="10:10" ht="15.75" customHeight="1">
      <c r="J193" s="41"/>
    </row>
    <row r="194" spans="10:10" ht="15.75" customHeight="1">
      <c r="J194" s="41"/>
    </row>
    <row r="195" spans="10:10" ht="15.75" customHeight="1">
      <c r="J195" s="41"/>
    </row>
    <row r="196" spans="10:10" ht="15.75" customHeight="1">
      <c r="J196" s="41"/>
    </row>
    <row r="197" spans="10:10" ht="15.75" customHeight="1">
      <c r="J197" s="41"/>
    </row>
    <row r="198" spans="10:10" ht="15.75" customHeight="1">
      <c r="J198" s="41"/>
    </row>
    <row r="199" spans="10:10" ht="15.75" customHeight="1">
      <c r="J199" s="41"/>
    </row>
    <row r="200" spans="10:10" ht="15.75" customHeight="1">
      <c r="J200" s="41"/>
    </row>
    <row r="201" spans="10:10" ht="15.75" customHeight="1">
      <c r="J201" s="41"/>
    </row>
    <row r="202" spans="10:10" ht="15.75" customHeight="1">
      <c r="J202" s="41"/>
    </row>
    <row r="203" spans="10:10" ht="15.75" customHeight="1">
      <c r="J203" s="41"/>
    </row>
    <row r="204" spans="10:10" ht="15.75" customHeight="1">
      <c r="J204" s="41"/>
    </row>
    <row r="205" spans="10:10" ht="15.75" customHeight="1">
      <c r="J205" s="41"/>
    </row>
    <row r="206" spans="10:10" ht="15.75" customHeight="1">
      <c r="J206" s="41"/>
    </row>
    <row r="207" spans="10:10" ht="15.75" customHeight="1">
      <c r="J207" s="41"/>
    </row>
    <row r="208" spans="10:10" ht="15.75" customHeight="1">
      <c r="J208" s="41"/>
    </row>
    <row r="209" spans="10:10" ht="15.75" customHeight="1">
      <c r="J209" s="41"/>
    </row>
    <row r="210" spans="10:10" ht="15.75" customHeight="1">
      <c r="J210" s="41"/>
    </row>
    <row r="211" spans="10:10" ht="15.75" customHeight="1">
      <c r="J211" s="41"/>
    </row>
    <row r="212" spans="10:10" ht="15.75" customHeight="1">
      <c r="J212" s="41"/>
    </row>
    <row r="213" spans="10:10" ht="15.75" customHeight="1">
      <c r="J213" s="41"/>
    </row>
    <row r="214" spans="10:10" ht="15.75" customHeight="1">
      <c r="J214" s="41"/>
    </row>
    <row r="215" spans="10:10" ht="15.75" customHeight="1">
      <c r="J215" s="41"/>
    </row>
    <row r="216" spans="10:10" ht="15.75" customHeight="1">
      <c r="J216" s="41"/>
    </row>
    <row r="217" spans="10:10" ht="15.75" customHeight="1">
      <c r="J217" s="41"/>
    </row>
    <row r="218" spans="10:10" ht="15.75" customHeight="1">
      <c r="J218" s="41"/>
    </row>
    <row r="219" spans="10:10" ht="15.75" customHeight="1">
      <c r="J219" s="41"/>
    </row>
    <row r="220" spans="10:10" ht="15.75" customHeight="1">
      <c r="J220" s="41"/>
    </row>
    <row r="221" spans="10:10" ht="15.75" customHeight="1">
      <c r="J221" s="41"/>
    </row>
    <row r="222" spans="10:10" ht="15.75" customHeight="1">
      <c r="J222" s="41"/>
    </row>
    <row r="223" spans="10:10" ht="15.75" customHeight="1">
      <c r="J223" s="41"/>
    </row>
    <row r="224" spans="10:10" ht="15.75" customHeight="1">
      <c r="J224" s="41"/>
    </row>
    <row r="225" spans="10:10" ht="15.75" customHeight="1">
      <c r="J225" s="41"/>
    </row>
    <row r="226" spans="10:10" ht="15.75" customHeight="1">
      <c r="J226" s="41"/>
    </row>
    <row r="227" spans="10:10" ht="15.75" customHeight="1">
      <c r="J227" s="41"/>
    </row>
    <row r="228" spans="10:10" ht="15.75" customHeight="1">
      <c r="J228" s="41"/>
    </row>
    <row r="229" spans="10:10" ht="15.75" customHeight="1">
      <c r="J229" s="41"/>
    </row>
    <row r="230" spans="10:10" ht="15.75" customHeight="1">
      <c r="J230" s="41"/>
    </row>
    <row r="231" spans="10:10" ht="15.75" customHeight="1">
      <c r="J231" s="41"/>
    </row>
    <row r="232" spans="10:10" ht="15.75" customHeight="1">
      <c r="J232" s="41"/>
    </row>
    <row r="233" spans="10:10" ht="15.75" customHeight="1">
      <c r="J233" s="41"/>
    </row>
    <row r="234" spans="10:10" ht="15.75" customHeight="1">
      <c r="J234" s="41"/>
    </row>
    <row r="235" spans="10:10" ht="15.75" customHeight="1">
      <c r="J235" s="41"/>
    </row>
    <row r="236" spans="10:10" ht="15.75" customHeight="1">
      <c r="J236" s="41"/>
    </row>
    <row r="237" spans="10:10" ht="15.75" customHeight="1">
      <c r="J237" s="41"/>
    </row>
    <row r="238" spans="10:10" ht="15.75" customHeight="1">
      <c r="J238" s="41"/>
    </row>
    <row r="239" spans="10:10" ht="15.75" customHeight="1">
      <c r="J239" s="41"/>
    </row>
    <row r="240" spans="10:10" ht="15.75" customHeight="1">
      <c r="J240" s="41"/>
    </row>
    <row r="241" spans="10:10" ht="15.75" customHeight="1">
      <c r="J241" s="41"/>
    </row>
    <row r="242" spans="10:10" ht="15.75" customHeight="1">
      <c r="J242" s="41"/>
    </row>
    <row r="243" spans="10:10" ht="15.75" customHeight="1">
      <c r="J243" s="41"/>
    </row>
    <row r="244" spans="10:10" ht="15.75" customHeight="1">
      <c r="J244" s="41"/>
    </row>
    <row r="245" spans="10:10" ht="15.75" customHeight="1">
      <c r="J245" s="41"/>
    </row>
    <row r="246" spans="10:10" ht="15.75" customHeight="1">
      <c r="J246" s="41"/>
    </row>
    <row r="247" spans="10:10" ht="15.75" customHeight="1">
      <c r="J247" s="41"/>
    </row>
    <row r="248" spans="10:10" ht="15.75" customHeight="1">
      <c r="J248" s="41"/>
    </row>
    <row r="249" spans="10:10" ht="15.75" customHeight="1">
      <c r="J249" s="41"/>
    </row>
    <row r="250" spans="10:10" ht="15.75" customHeight="1">
      <c r="J250" s="41"/>
    </row>
    <row r="251" spans="10:10" ht="15.75" customHeight="1">
      <c r="J251" s="41"/>
    </row>
    <row r="252" spans="10:10" ht="15.75" customHeight="1">
      <c r="J252" s="41"/>
    </row>
    <row r="253" spans="10:10" ht="15.75" customHeight="1">
      <c r="J253" s="41"/>
    </row>
    <row r="254" spans="10:10" ht="15.75" customHeight="1">
      <c r="J254" s="41"/>
    </row>
    <row r="255" spans="10:10" ht="15.75" customHeight="1">
      <c r="J255" s="41"/>
    </row>
    <row r="256" spans="10:10" ht="15.75" customHeight="1">
      <c r="J256" s="41"/>
    </row>
    <row r="257" spans="10:10" ht="15.75" customHeight="1">
      <c r="J257" s="41"/>
    </row>
    <row r="258" spans="10:10" ht="15.75" customHeight="1">
      <c r="J258" s="41"/>
    </row>
    <row r="259" spans="10:10" ht="15.75" customHeight="1">
      <c r="J259" s="41"/>
    </row>
    <row r="260" spans="10:10" ht="15.75" customHeight="1">
      <c r="J260" s="41"/>
    </row>
    <row r="261" spans="10:10" ht="15.75" customHeight="1">
      <c r="J261" s="41"/>
    </row>
    <row r="262" spans="10:10" ht="15.75" customHeight="1">
      <c r="J262" s="41"/>
    </row>
    <row r="263" spans="10:10" ht="15.75" customHeight="1">
      <c r="J263" s="41"/>
    </row>
    <row r="264" spans="10:10" ht="15.75" customHeight="1">
      <c r="J264" s="41"/>
    </row>
    <row r="265" spans="10:10" ht="15.75" customHeight="1">
      <c r="J265" s="41"/>
    </row>
    <row r="266" spans="10:10" ht="15.75" customHeight="1">
      <c r="J266" s="41"/>
    </row>
    <row r="267" spans="10:10" ht="15.75" customHeight="1">
      <c r="J267" s="41"/>
    </row>
    <row r="268" spans="10:10" ht="15.75" customHeight="1">
      <c r="J268" s="41"/>
    </row>
    <row r="269" spans="10:10" ht="15.75" customHeight="1">
      <c r="J269" s="41"/>
    </row>
    <row r="270" spans="10:10" ht="15.75" customHeight="1">
      <c r="J270" s="41"/>
    </row>
    <row r="271" spans="10:10" ht="15.75" customHeight="1">
      <c r="J271" s="41"/>
    </row>
    <row r="272" spans="10:10" ht="15.75" customHeight="1">
      <c r="J272" s="41"/>
    </row>
    <row r="273" spans="10:10" ht="15.75" customHeight="1">
      <c r="J273" s="41"/>
    </row>
    <row r="274" spans="10:10" ht="15.75" customHeight="1">
      <c r="J274" s="41"/>
    </row>
    <row r="275" spans="10:10" ht="15.75" customHeight="1">
      <c r="J275" s="41"/>
    </row>
    <row r="276" spans="10:10" ht="15.75" customHeight="1">
      <c r="J276" s="41"/>
    </row>
    <row r="277" spans="10:10" ht="15.75" customHeight="1">
      <c r="J277" s="41"/>
    </row>
    <row r="278" spans="10:10" ht="15.75" customHeight="1">
      <c r="J278" s="41"/>
    </row>
    <row r="279" spans="10:10" ht="15.75" customHeight="1">
      <c r="J279" s="41"/>
    </row>
    <row r="280" spans="10:10" ht="15.75" customHeight="1">
      <c r="J280" s="41"/>
    </row>
    <row r="281" spans="10:10" ht="15.75" customHeight="1">
      <c r="J281" s="41"/>
    </row>
    <row r="282" spans="10:10" ht="15.75" customHeight="1">
      <c r="J282" s="41"/>
    </row>
    <row r="283" spans="10:10" ht="15.75" customHeight="1">
      <c r="J283" s="41"/>
    </row>
    <row r="284" spans="10:10" ht="15.75" customHeight="1">
      <c r="J284" s="41"/>
    </row>
    <row r="285" spans="10:10" ht="15.75" customHeight="1">
      <c r="J285" s="41"/>
    </row>
    <row r="286" spans="10:10" ht="15.75" customHeight="1">
      <c r="J286" s="41"/>
    </row>
    <row r="287" spans="10:10" ht="15.75" customHeight="1">
      <c r="J287" s="41"/>
    </row>
    <row r="288" spans="10:10" ht="15.75" customHeight="1">
      <c r="J288" s="41"/>
    </row>
    <row r="289" spans="10:10" ht="15.75" customHeight="1">
      <c r="J289" s="41"/>
    </row>
    <row r="290" spans="10:10" ht="15.75" customHeight="1">
      <c r="J290" s="41"/>
    </row>
    <row r="291" spans="10:10" ht="15.75" customHeight="1">
      <c r="J291" s="41"/>
    </row>
    <row r="292" spans="10:10" ht="15.75" customHeight="1">
      <c r="J292" s="41"/>
    </row>
    <row r="293" spans="10:10" ht="15.75" customHeight="1">
      <c r="J293" s="41"/>
    </row>
    <row r="294" spans="10:10" ht="15.75" customHeight="1">
      <c r="J294" s="41"/>
    </row>
    <row r="295" spans="10:10" ht="15.75" customHeight="1">
      <c r="J295" s="41"/>
    </row>
    <row r="296" spans="10:10" ht="15.75" customHeight="1">
      <c r="J296" s="41"/>
    </row>
    <row r="297" spans="10:10" ht="15.75" customHeight="1">
      <c r="J297" s="41"/>
    </row>
    <row r="298" spans="10:10" ht="15.75" customHeight="1">
      <c r="J298" s="41"/>
    </row>
    <row r="299" spans="10:10" ht="15.75" customHeight="1">
      <c r="J299" s="41"/>
    </row>
    <row r="300" spans="10:10" ht="15.75" customHeight="1">
      <c r="J300" s="41"/>
    </row>
    <row r="301" spans="10:10" ht="15.75" customHeight="1">
      <c r="J301" s="41"/>
    </row>
    <row r="302" spans="10:10" ht="15.75" customHeight="1">
      <c r="J302" s="41"/>
    </row>
    <row r="303" spans="10:10" ht="15.75" customHeight="1">
      <c r="J303" s="41"/>
    </row>
    <row r="304" spans="10:10" ht="15.75" customHeight="1">
      <c r="J304" s="41"/>
    </row>
    <row r="305" spans="10:10" ht="15.75" customHeight="1">
      <c r="J305" s="41"/>
    </row>
    <row r="306" spans="10:10" ht="15.75" customHeight="1">
      <c r="J306" s="41"/>
    </row>
    <row r="307" spans="10:10" ht="15.75" customHeight="1">
      <c r="J307" s="41"/>
    </row>
    <row r="308" spans="10:10" ht="15.75" customHeight="1">
      <c r="J308" s="41"/>
    </row>
    <row r="309" spans="10:10" ht="15.75" customHeight="1">
      <c r="J309" s="41"/>
    </row>
    <row r="310" spans="10:10" ht="15.75" customHeight="1">
      <c r="J310" s="41"/>
    </row>
    <row r="311" spans="10:10" ht="15.75" customHeight="1">
      <c r="J311" s="41"/>
    </row>
    <row r="312" spans="10:10" ht="15.75" customHeight="1">
      <c r="J312" s="41"/>
    </row>
    <row r="313" spans="10:10" ht="15.75" customHeight="1">
      <c r="J313" s="41"/>
    </row>
    <row r="314" spans="10:10" ht="15.75" customHeight="1">
      <c r="J314" s="41"/>
    </row>
    <row r="315" spans="10:10" ht="15.75" customHeight="1">
      <c r="J315" s="41"/>
    </row>
    <row r="316" spans="10:10" ht="15.75" customHeight="1">
      <c r="J316" s="41"/>
    </row>
    <row r="317" spans="10:10" ht="15.75" customHeight="1">
      <c r="J317" s="41"/>
    </row>
    <row r="318" spans="10:10" ht="15.75" customHeight="1">
      <c r="J318" s="41"/>
    </row>
    <row r="319" spans="10:10" ht="15.75" customHeight="1">
      <c r="J319" s="41"/>
    </row>
    <row r="320" spans="10:10" ht="15.75" customHeight="1">
      <c r="J320" s="41"/>
    </row>
    <row r="321" spans="10:10" ht="15.75" customHeight="1">
      <c r="J321" s="41"/>
    </row>
    <row r="322" spans="10:10" ht="15.75" customHeight="1">
      <c r="J322" s="41"/>
    </row>
    <row r="323" spans="10:10" ht="15.75" customHeight="1">
      <c r="J323" s="41"/>
    </row>
    <row r="324" spans="10:10" ht="15.75" customHeight="1">
      <c r="J324" s="41"/>
    </row>
    <row r="325" spans="10:10" ht="15.75" customHeight="1">
      <c r="J325" s="41"/>
    </row>
    <row r="326" spans="10:10" ht="15.75" customHeight="1">
      <c r="J326" s="41"/>
    </row>
    <row r="327" spans="10:10" ht="15.75" customHeight="1">
      <c r="J327" s="41"/>
    </row>
    <row r="328" spans="10:10" ht="15.75" customHeight="1">
      <c r="J328" s="41"/>
    </row>
    <row r="329" spans="10:10" ht="15.75" customHeight="1">
      <c r="J329" s="41"/>
    </row>
    <row r="330" spans="10:10" ht="15.75" customHeight="1">
      <c r="J330" s="41"/>
    </row>
    <row r="331" spans="10:10" ht="15.75" customHeight="1">
      <c r="J331" s="41"/>
    </row>
    <row r="332" spans="10:10" ht="15.75" customHeight="1">
      <c r="J332" s="41"/>
    </row>
    <row r="333" spans="10:10" ht="15.75" customHeight="1">
      <c r="J333" s="41"/>
    </row>
    <row r="334" spans="10:10" ht="15.75" customHeight="1">
      <c r="J334" s="41"/>
    </row>
    <row r="335" spans="10:10" ht="15.75" customHeight="1">
      <c r="J335" s="41"/>
    </row>
    <row r="336" spans="10:10" ht="15.75" customHeight="1">
      <c r="J336" s="41"/>
    </row>
    <row r="337" spans="10:10" ht="15.75" customHeight="1">
      <c r="J337" s="41"/>
    </row>
    <row r="338" spans="10:10" ht="15.75" customHeight="1">
      <c r="J338" s="41"/>
    </row>
    <row r="339" spans="10:10" ht="15.75" customHeight="1">
      <c r="J339" s="41"/>
    </row>
    <row r="340" spans="10:10" ht="15.75" customHeight="1">
      <c r="J340" s="41"/>
    </row>
    <row r="341" spans="10:10" ht="15.75" customHeight="1">
      <c r="J341" s="41"/>
    </row>
    <row r="342" spans="10:10" ht="15.75" customHeight="1">
      <c r="J342" s="41"/>
    </row>
    <row r="343" spans="10:10" ht="15.75" customHeight="1">
      <c r="J343" s="41"/>
    </row>
    <row r="344" spans="10:10" ht="15.75" customHeight="1">
      <c r="J344" s="41"/>
    </row>
    <row r="345" spans="10:10" ht="15.75" customHeight="1">
      <c r="J345" s="41"/>
    </row>
    <row r="346" spans="10:10" ht="15.75" customHeight="1">
      <c r="J346" s="41"/>
    </row>
    <row r="347" spans="10:10" ht="15.75" customHeight="1">
      <c r="J347" s="41"/>
    </row>
    <row r="348" spans="10:10" ht="15.75" customHeight="1">
      <c r="J348" s="41"/>
    </row>
    <row r="349" spans="10:10" ht="15.75" customHeight="1">
      <c r="J349" s="41"/>
    </row>
    <row r="350" spans="10:10" ht="15.75" customHeight="1">
      <c r="J350" s="41"/>
    </row>
    <row r="351" spans="10:10" ht="15.75" customHeight="1">
      <c r="J351" s="41"/>
    </row>
    <row r="352" spans="10:10" ht="15.75" customHeight="1">
      <c r="J352" s="41"/>
    </row>
    <row r="353" spans="10:10" ht="15.75" customHeight="1">
      <c r="J353" s="41"/>
    </row>
    <row r="354" spans="10:10" ht="15.75" customHeight="1">
      <c r="J354" s="41"/>
    </row>
    <row r="355" spans="10:10" ht="15.75" customHeight="1">
      <c r="J355" s="41"/>
    </row>
    <row r="356" spans="10:10" ht="15.75" customHeight="1">
      <c r="J356" s="41"/>
    </row>
    <row r="357" spans="10:10" ht="15.75" customHeight="1">
      <c r="J357" s="41"/>
    </row>
    <row r="358" spans="10:10" ht="15.75" customHeight="1">
      <c r="J358" s="41"/>
    </row>
    <row r="359" spans="10:10" ht="15.75" customHeight="1">
      <c r="J359" s="41"/>
    </row>
    <row r="360" spans="10:10" ht="15.75" customHeight="1">
      <c r="J360" s="41"/>
    </row>
    <row r="361" spans="10:10" ht="15.75" customHeight="1">
      <c r="J361" s="41"/>
    </row>
    <row r="362" spans="10:10" ht="15.75" customHeight="1">
      <c r="J362" s="41"/>
    </row>
    <row r="363" spans="10:10" ht="15.75" customHeight="1">
      <c r="J363" s="41"/>
    </row>
    <row r="364" spans="10:10" ht="15.75" customHeight="1">
      <c r="J364" s="41"/>
    </row>
    <row r="365" spans="10:10" ht="15.75" customHeight="1">
      <c r="J365" s="41"/>
    </row>
    <row r="366" spans="10:10" ht="15.75" customHeight="1">
      <c r="J366" s="41"/>
    </row>
    <row r="367" spans="10:10" ht="15.75" customHeight="1">
      <c r="J367" s="41"/>
    </row>
    <row r="368" spans="10:10" ht="15.75" customHeight="1">
      <c r="J368" s="41"/>
    </row>
    <row r="369" spans="10:10" ht="15.75" customHeight="1">
      <c r="J369" s="41"/>
    </row>
    <row r="370" spans="10:10" ht="15.75" customHeight="1">
      <c r="J370" s="41"/>
    </row>
    <row r="371" spans="10:10" ht="15.75" customHeight="1">
      <c r="J371" s="41"/>
    </row>
    <row r="372" spans="10:10" ht="15.75" customHeight="1">
      <c r="J372" s="41"/>
    </row>
    <row r="373" spans="10:10" ht="15.75" customHeight="1">
      <c r="J373" s="41"/>
    </row>
    <row r="374" spans="10:10" ht="15.75" customHeight="1">
      <c r="J374" s="41"/>
    </row>
    <row r="375" spans="10:10" ht="15.75" customHeight="1">
      <c r="J375" s="41"/>
    </row>
    <row r="376" spans="10:10" ht="15.75" customHeight="1">
      <c r="J376" s="41"/>
    </row>
    <row r="377" spans="10:10" ht="15.75" customHeight="1">
      <c r="J377" s="41"/>
    </row>
    <row r="378" spans="10:10" ht="15.75" customHeight="1">
      <c r="J378" s="41"/>
    </row>
    <row r="379" spans="10:10" ht="15.75" customHeight="1">
      <c r="J379" s="41"/>
    </row>
    <row r="380" spans="10:10" ht="15.75" customHeight="1">
      <c r="J380" s="41"/>
    </row>
    <row r="381" spans="10:10" ht="15.75" customHeight="1">
      <c r="J381" s="41"/>
    </row>
    <row r="382" spans="10:10" ht="15.75" customHeight="1">
      <c r="J382" s="41"/>
    </row>
    <row r="383" spans="10:10" ht="15.75" customHeight="1">
      <c r="J383" s="41"/>
    </row>
    <row r="384" spans="10:10" ht="15.75" customHeight="1">
      <c r="J384" s="41"/>
    </row>
    <row r="385" spans="10:10" ht="15.75" customHeight="1">
      <c r="J385" s="41"/>
    </row>
    <row r="386" spans="10:10" ht="15.75" customHeight="1">
      <c r="J386" s="41"/>
    </row>
    <row r="387" spans="10:10" ht="15.75" customHeight="1">
      <c r="J387" s="41"/>
    </row>
    <row r="388" spans="10:10" ht="15.75" customHeight="1">
      <c r="J388" s="41"/>
    </row>
    <row r="389" spans="10:10" ht="15.75" customHeight="1">
      <c r="J389" s="41"/>
    </row>
    <row r="390" spans="10:10" ht="15.75" customHeight="1">
      <c r="J390" s="41"/>
    </row>
    <row r="391" spans="10:10" ht="15.75" customHeight="1">
      <c r="J391" s="41"/>
    </row>
    <row r="392" spans="10:10" ht="15.75" customHeight="1">
      <c r="J392" s="41"/>
    </row>
    <row r="393" spans="10:10" ht="15.75" customHeight="1">
      <c r="J393" s="41"/>
    </row>
    <row r="394" spans="10:10" ht="15.75" customHeight="1">
      <c r="J394" s="41"/>
    </row>
    <row r="395" spans="10:10" ht="15.75" customHeight="1">
      <c r="J395" s="41"/>
    </row>
    <row r="396" spans="10:10" ht="15.75" customHeight="1">
      <c r="J396" s="41"/>
    </row>
    <row r="397" spans="10:10" ht="15.75" customHeight="1">
      <c r="J397" s="41"/>
    </row>
    <row r="398" spans="10:10" ht="15.75" customHeight="1">
      <c r="J398" s="41"/>
    </row>
    <row r="399" spans="10:10" ht="15.75" customHeight="1">
      <c r="J399" s="41"/>
    </row>
    <row r="400" spans="10:10" ht="15.75" customHeight="1">
      <c r="J400" s="41"/>
    </row>
    <row r="401" spans="10:10" ht="15.75" customHeight="1">
      <c r="J401" s="41"/>
    </row>
    <row r="402" spans="10:10" ht="15.75" customHeight="1">
      <c r="J402" s="41"/>
    </row>
    <row r="403" spans="10:10" ht="15.75" customHeight="1">
      <c r="J403" s="41"/>
    </row>
    <row r="404" spans="10:10" ht="15.75" customHeight="1">
      <c r="J404" s="41"/>
    </row>
    <row r="405" spans="10:10" ht="15.75" customHeight="1">
      <c r="J405" s="41"/>
    </row>
    <row r="406" spans="10:10" ht="15.75" customHeight="1">
      <c r="J406" s="41"/>
    </row>
    <row r="407" spans="10:10" ht="15.75" customHeight="1">
      <c r="J407" s="41"/>
    </row>
    <row r="408" spans="10:10" ht="15.75" customHeight="1">
      <c r="J408" s="41"/>
    </row>
    <row r="409" spans="10:10" ht="15.75" customHeight="1">
      <c r="J409" s="41"/>
    </row>
    <row r="410" spans="10:10" ht="15.75" customHeight="1">
      <c r="J410" s="41"/>
    </row>
    <row r="411" spans="10:10" ht="15.75" customHeight="1">
      <c r="J411" s="41"/>
    </row>
    <row r="412" spans="10:10" ht="15.75" customHeight="1">
      <c r="J412" s="41"/>
    </row>
    <row r="413" spans="10:10" ht="15.75" customHeight="1">
      <c r="J413" s="41"/>
    </row>
    <row r="414" spans="10:10" ht="15.75" customHeight="1">
      <c r="J414" s="41"/>
    </row>
    <row r="415" spans="10:10" ht="15.75" customHeight="1">
      <c r="J415" s="41"/>
    </row>
    <row r="416" spans="10:10" ht="15.75" customHeight="1">
      <c r="J416" s="41"/>
    </row>
    <row r="417" spans="10:10" ht="15.75" customHeight="1">
      <c r="J417" s="41"/>
    </row>
    <row r="418" spans="10:10" ht="15.75" customHeight="1">
      <c r="J418" s="41"/>
    </row>
    <row r="419" spans="10:10" ht="15.75" customHeight="1">
      <c r="J419" s="41"/>
    </row>
    <row r="420" spans="10:10" ht="15.75" customHeight="1">
      <c r="J420" s="41"/>
    </row>
    <row r="421" spans="10:10" ht="15.75" customHeight="1">
      <c r="J421" s="41"/>
    </row>
    <row r="422" spans="10:10" ht="15.75" customHeight="1">
      <c r="J422" s="41"/>
    </row>
    <row r="423" spans="10:10" ht="15.75" customHeight="1">
      <c r="J423" s="41"/>
    </row>
    <row r="424" spans="10:10" ht="15.75" customHeight="1">
      <c r="J424" s="41"/>
    </row>
    <row r="425" spans="10:10" ht="15.75" customHeight="1">
      <c r="J425" s="41"/>
    </row>
    <row r="426" spans="10:10" ht="15.75" customHeight="1">
      <c r="J426" s="41"/>
    </row>
    <row r="427" spans="10:10" ht="15.75" customHeight="1">
      <c r="J427" s="41"/>
    </row>
    <row r="428" spans="10:10" ht="15.75" customHeight="1">
      <c r="J428" s="41"/>
    </row>
    <row r="429" spans="10:10" ht="15.75" customHeight="1">
      <c r="J429" s="41"/>
    </row>
    <row r="430" spans="10:10" ht="15.75" customHeight="1">
      <c r="J430" s="41"/>
    </row>
    <row r="431" spans="10:10" ht="15.75" customHeight="1">
      <c r="J431" s="41"/>
    </row>
    <row r="432" spans="10:10" ht="15.75" customHeight="1">
      <c r="J432" s="41"/>
    </row>
    <row r="433" spans="10:10" ht="15.75" customHeight="1">
      <c r="J433" s="41"/>
    </row>
    <row r="434" spans="10:10" ht="15.75" customHeight="1">
      <c r="J434" s="41"/>
    </row>
    <row r="435" spans="10:10" ht="15.75" customHeight="1">
      <c r="J435" s="41"/>
    </row>
    <row r="436" spans="10:10" ht="15.75" customHeight="1">
      <c r="J436" s="41"/>
    </row>
    <row r="437" spans="10:10" ht="15.75" customHeight="1">
      <c r="J437" s="41"/>
    </row>
    <row r="438" spans="10:10" ht="15.75" customHeight="1">
      <c r="J438" s="41"/>
    </row>
    <row r="439" spans="10:10" ht="15.75" customHeight="1">
      <c r="J439" s="41"/>
    </row>
    <row r="440" spans="10:10" ht="15.75" customHeight="1">
      <c r="J440" s="41"/>
    </row>
    <row r="441" spans="10:10" ht="15.75" customHeight="1">
      <c r="J441" s="41"/>
    </row>
    <row r="442" spans="10:10" ht="15.75" customHeight="1">
      <c r="J442" s="41"/>
    </row>
    <row r="443" spans="10:10" ht="15.75" customHeight="1">
      <c r="J443" s="41"/>
    </row>
    <row r="444" spans="10:10" ht="15.75" customHeight="1">
      <c r="J444" s="41"/>
    </row>
    <row r="445" spans="10:10" ht="15.75" customHeight="1">
      <c r="J445" s="41"/>
    </row>
    <row r="446" spans="10:10" ht="15.75" customHeight="1">
      <c r="J446" s="41"/>
    </row>
    <row r="447" spans="10:10" ht="15.75" customHeight="1">
      <c r="J447" s="41"/>
    </row>
    <row r="448" spans="10:10" ht="15.75" customHeight="1">
      <c r="J448" s="41"/>
    </row>
    <row r="449" spans="10:10" ht="15.75" customHeight="1">
      <c r="J449" s="41"/>
    </row>
    <row r="450" spans="10:10" ht="15.75" customHeight="1">
      <c r="J450" s="41"/>
    </row>
    <row r="451" spans="10:10" ht="15.75" customHeight="1">
      <c r="J451" s="41"/>
    </row>
    <row r="452" spans="10:10" ht="15.75" customHeight="1">
      <c r="J452" s="41"/>
    </row>
    <row r="453" spans="10:10" ht="15.75" customHeight="1">
      <c r="J453" s="41"/>
    </row>
    <row r="454" spans="10:10" ht="15.75" customHeight="1">
      <c r="J454" s="41"/>
    </row>
    <row r="455" spans="10:10" ht="15.75" customHeight="1">
      <c r="J455" s="41"/>
    </row>
    <row r="456" spans="10:10" ht="15.75" customHeight="1">
      <c r="J456" s="41"/>
    </row>
    <row r="457" spans="10:10" ht="15.75" customHeight="1">
      <c r="J457" s="41"/>
    </row>
    <row r="458" spans="10:10" ht="15.75" customHeight="1">
      <c r="J458" s="41"/>
    </row>
    <row r="459" spans="10:10" ht="15.75" customHeight="1">
      <c r="J459" s="41"/>
    </row>
    <row r="460" spans="10:10" ht="15.75" customHeight="1">
      <c r="J460" s="41"/>
    </row>
    <row r="461" spans="10:10" ht="15.75" customHeight="1">
      <c r="J461" s="41"/>
    </row>
    <row r="462" spans="10:10" ht="15.75" customHeight="1">
      <c r="J462" s="41"/>
    </row>
    <row r="463" spans="10:10" ht="15.75" customHeight="1">
      <c r="J463" s="41"/>
    </row>
    <row r="464" spans="10:10" ht="15.75" customHeight="1">
      <c r="J464" s="41"/>
    </row>
    <row r="465" spans="10:10" ht="15.75" customHeight="1">
      <c r="J465" s="41"/>
    </row>
    <row r="466" spans="10:10" ht="15.75" customHeight="1">
      <c r="J466" s="41"/>
    </row>
    <row r="467" spans="10:10" ht="15.75" customHeight="1">
      <c r="J467" s="41"/>
    </row>
    <row r="468" spans="10:10" ht="15.75" customHeight="1">
      <c r="J468" s="41"/>
    </row>
    <row r="469" spans="10:10" ht="15.75" customHeight="1">
      <c r="J469" s="41"/>
    </row>
    <row r="470" spans="10:10" ht="15.75" customHeight="1">
      <c r="J470" s="41"/>
    </row>
    <row r="471" spans="10:10" ht="15.75" customHeight="1">
      <c r="J471" s="41"/>
    </row>
    <row r="472" spans="10:10" ht="15.75" customHeight="1">
      <c r="J472" s="41"/>
    </row>
    <row r="473" spans="10:10" ht="15.75" customHeight="1">
      <c r="J473" s="41"/>
    </row>
    <row r="474" spans="10:10" ht="15.75" customHeight="1">
      <c r="J474" s="41"/>
    </row>
    <row r="475" spans="10:10" ht="15.75" customHeight="1">
      <c r="J475" s="41"/>
    </row>
    <row r="476" spans="10:10" ht="15.75" customHeight="1">
      <c r="J476" s="41"/>
    </row>
    <row r="477" spans="10:10" ht="15.75" customHeight="1">
      <c r="J477" s="41"/>
    </row>
    <row r="478" spans="10:10" ht="15.75" customHeight="1">
      <c r="J478" s="41"/>
    </row>
    <row r="479" spans="10:10" ht="15.75" customHeight="1">
      <c r="J479" s="41"/>
    </row>
    <row r="480" spans="10:10" ht="15.75" customHeight="1">
      <c r="J480" s="41"/>
    </row>
    <row r="481" spans="10:10" ht="15.75" customHeight="1">
      <c r="J481" s="41"/>
    </row>
    <row r="482" spans="10:10" ht="15.75" customHeight="1">
      <c r="J482" s="41"/>
    </row>
    <row r="483" spans="10:10" ht="15.75" customHeight="1">
      <c r="J483" s="41"/>
    </row>
    <row r="484" spans="10:10" ht="15.75" customHeight="1">
      <c r="J484" s="41"/>
    </row>
    <row r="485" spans="10:10" ht="15.75" customHeight="1">
      <c r="J485" s="41"/>
    </row>
    <row r="486" spans="10:10" ht="15.75" customHeight="1">
      <c r="J486" s="41"/>
    </row>
    <row r="487" spans="10:10" ht="15.75" customHeight="1">
      <c r="J487" s="41"/>
    </row>
    <row r="488" spans="10:10" ht="15.75" customHeight="1">
      <c r="J488" s="41"/>
    </row>
    <row r="489" spans="10:10" ht="15.75" customHeight="1">
      <c r="J489" s="41"/>
    </row>
    <row r="490" spans="10:10" ht="15.75" customHeight="1">
      <c r="J490" s="41"/>
    </row>
    <row r="491" spans="10:10" ht="15.75" customHeight="1">
      <c r="J491" s="41"/>
    </row>
    <row r="492" spans="10:10" ht="15.75" customHeight="1">
      <c r="J492" s="41"/>
    </row>
    <row r="493" spans="10:10" ht="15.75" customHeight="1">
      <c r="J493" s="41"/>
    </row>
    <row r="494" spans="10:10" ht="15.75" customHeight="1">
      <c r="J494" s="41"/>
    </row>
    <row r="495" spans="10:10" ht="15.75" customHeight="1">
      <c r="J495" s="41"/>
    </row>
    <row r="496" spans="10:10" ht="15.75" customHeight="1">
      <c r="J496" s="41"/>
    </row>
    <row r="497" spans="10:10" ht="15.75" customHeight="1">
      <c r="J497" s="41"/>
    </row>
    <row r="498" spans="10:10" ht="15.75" customHeight="1">
      <c r="J498" s="41"/>
    </row>
    <row r="499" spans="10:10" ht="15.75" customHeight="1">
      <c r="J499" s="41"/>
    </row>
    <row r="500" spans="10:10" ht="15.75" customHeight="1">
      <c r="J500" s="41"/>
    </row>
    <row r="501" spans="10:10" ht="15.75" customHeight="1">
      <c r="J501" s="41"/>
    </row>
    <row r="502" spans="10:10" ht="15.75" customHeight="1">
      <c r="J502" s="41"/>
    </row>
    <row r="503" spans="10:10" ht="15.75" customHeight="1">
      <c r="J503" s="41"/>
    </row>
    <row r="504" spans="10:10" ht="15.75" customHeight="1">
      <c r="J504" s="41"/>
    </row>
    <row r="505" spans="10:10" ht="15.75" customHeight="1">
      <c r="J505" s="41"/>
    </row>
    <row r="506" spans="10:10" ht="15.75" customHeight="1">
      <c r="J506" s="41"/>
    </row>
    <row r="507" spans="10:10" ht="15.75" customHeight="1">
      <c r="J507" s="41"/>
    </row>
    <row r="508" spans="10:10" ht="15.75" customHeight="1">
      <c r="J508" s="41"/>
    </row>
    <row r="509" spans="10:10" ht="15.75" customHeight="1">
      <c r="J509" s="41"/>
    </row>
    <row r="510" spans="10:10" ht="15.75" customHeight="1">
      <c r="J510" s="41"/>
    </row>
    <row r="511" spans="10:10" ht="15.75" customHeight="1">
      <c r="J511" s="41"/>
    </row>
    <row r="512" spans="10:10" ht="15.75" customHeight="1">
      <c r="J512" s="41"/>
    </row>
    <row r="513" spans="10:10" ht="15.75" customHeight="1">
      <c r="J513" s="41"/>
    </row>
    <row r="514" spans="10:10" ht="15.75" customHeight="1">
      <c r="J514" s="41"/>
    </row>
    <row r="515" spans="10:10" ht="15.75" customHeight="1">
      <c r="J515" s="41"/>
    </row>
    <row r="516" spans="10:10" ht="15.75" customHeight="1">
      <c r="J516" s="41"/>
    </row>
    <row r="517" spans="10:10" ht="15.75" customHeight="1">
      <c r="J517" s="41"/>
    </row>
    <row r="518" spans="10:10" ht="15.75" customHeight="1">
      <c r="J518" s="41"/>
    </row>
    <row r="519" spans="10:10" ht="15.75" customHeight="1">
      <c r="J519" s="41"/>
    </row>
    <row r="520" spans="10:10" ht="15.75" customHeight="1">
      <c r="J520" s="41"/>
    </row>
    <row r="521" spans="10:10" ht="15.75" customHeight="1">
      <c r="J521" s="41"/>
    </row>
    <row r="522" spans="10:10" ht="15.75" customHeight="1">
      <c r="J522" s="41"/>
    </row>
    <row r="523" spans="10:10" ht="15.75" customHeight="1">
      <c r="J523" s="41"/>
    </row>
    <row r="524" spans="10:10" ht="15.75" customHeight="1">
      <c r="J524" s="41"/>
    </row>
    <row r="525" spans="10:10" ht="15.75" customHeight="1">
      <c r="J525" s="41"/>
    </row>
    <row r="526" spans="10:10" ht="15.75" customHeight="1">
      <c r="J526" s="41"/>
    </row>
    <row r="527" spans="10:10" ht="15.75" customHeight="1">
      <c r="J527" s="41"/>
    </row>
    <row r="528" spans="10:10" ht="15.75" customHeight="1">
      <c r="J528" s="41"/>
    </row>
    <row r="529" spans="10:10" ht="15.75" customHeight="1">
      <c r="J529" s="41"/>
    </row>
    <row r="530" spans="10:10" ht="15.75" customHeight="1">
      <c r="J530" s="41"/>
    </row>
    <row r="531" spans="10:10" ht="15.75" customHeight="1">
      <c r="J531" s="41"/>
    </row>
    <row r="532" spans="10:10" ht="15.75" customHeight="1">
      <c r="J532" s="41"/>
    </row>
    <row r="533" spans="10:10" ht="15.75" customHeight="1">
      <c r="J533" s="41"/>
    </row>
    <row r="534" spans="10:10" ht="15.75" customHeight="1">
      <c r="J534" s="41"/>
    </row>
    <row r="535" spans="10:10" ht="15.75" customHeight="1">
      <c r="J535" s="41"/>
    </row>
    <row r="536" spans="10:10" ht="15.75" customHeight="1">
      <c r="J536" s="41"/>
    </row>
    <row r="537" spans="10:10" ht="15.75" customHeight="1">
      <c r="J537" s="41"/>
    </row>
    <row r="538" spans="10:10" ht="15.75" customHeight="1">
      <c r="J538" s="41"/>
    </row>
    <row r="539" spans="10:10" ht="15.75" customHeight="1">
      <c r="J539" s="41"/>
    </row>
    <row r="540" spans="10:10" ht="15.75" customHeight="1">
      <c r="J540" s="41"/>
    </row>
    <row r="541" spans="10:10" ht="15.75" customHeight="1">
      <c r="J541" s="41"/>
    </row>
    <row r="542" spans="10:10" ht="15.75" customHeight="1">
      <c r="J542" s="41"/>
    </row>
    <row r="543" spans="10:10" ht="15.75" customHeight="1">
      <c r="J543" s="41"/>
    </row>
    <row r="544" spans="10:10" ht="15.75" customHeight="1">
      <c r="J544" s="41"/>
    </row>
    <row r="545" spans="10:10" ht="15.75" customHeight="1">
      <c r="J545" s="41"/>
    </row>
    <row r="546" spans="10:10" ht="15.75" customHeight="1">
      <c r="J546" s="41"/>
    </row>
    <row r="547" spans="10:10" ht="15.75" customHeight="1">
      <c r="J547" s="41"/>
    </row>
    <row r="548" spans="10:10" ht="15.75" customHeight="1">
      <c r="J548" s="41"/>
    </row>
    <row r="549" spans="10:10" ht="15.75" customHeight="1">
      <c r="J549" s="41"/>
    </row>
    <row r="550" spans="10:10" ht="15.75" customHeight="1">
      <c r="J550" s="41"/>
    </row>
    <row r="551" spans="10:10" ht="15.75" customHeight="1">
      <c r="J551" s="41"/>
    </row>
    <row r="552" spans="10:10" ht="15.75" customHeight="1">
      <c r="J552" s="41"/>
    </row>
    <row r="553" spans="10:10" ht="15.75" customHeight="1">
      <c r="J553" s="41"/>
    </row>
    <row r="554" spans="10:10" ht="15.75" customHeight="1">
      <c r="J554" s="41"/>
    </row>
    <row r="555" spans="10:10" ht="15.75" customHeight="1">
      <c r="J555" s="41"/>
    </row>
    <row r="556" spans="10:10" ht="15.75" customHeight="1">
      <c r="J556" s="41"/>
    </row>
    <row r="557" spans="10:10" ht="15.75" customHeight="1">
      <c r="J557" s="41"/>
    </row>
    <row r="558" spans="10:10" ht="15.75" customHeight="1">
      <c r="J558" s="41"/>
    </row>
    <row r="559" spans="10:10" ht="15.75" customHeight="1">
      <c r="J559" s="41"/>
    </row>
    <row r="560" spans="10:10" ht="15.75" customHeight="1">
      <c r="J560" s="41"/>
    </row>
    <row r="561" spans="10:10" ht="15.75" customHeight="1">
      <c r="J561" s="41"/>
    </row>
    <row r="562" spans="10:10" ht="15.75" customHeight="1">
      <c r="J562" s="41"/>
    </row>
    <row r="563" spans="10:10" ht="15.75" customHeight="1">
      <c r="J563" s="41"/>
    </row>
    <row r="564" spans="10:10" ht="15.75" customHeight="1">
      <c r="J564" s="41"/>
    </row>
    <row r="565" spans="10:10" ht="15.75" customHeight="1">
      <c r="J565" s="41"/>
    </row>
    <row r="566" spans="10:10" ht="15.75" customHeight="1">
      <c r="J566" s="41"/>
    </row>
    <row r="567" spans="10:10" ht="15.75" customHeight="1">
      <c r="J567" s="41"/>
    </row>
    <row r="568" spans="10:10" ht="15.75" customHeight="1">
      <c r="J568" s="41"/>
    </row>
    <row r="569" spans="10:10" ht="15.75" customHeight="1">
      <c r="J569" s="41"/>
    </row>
    <row r="570" spans="10:10" ht="15.75" customHeight="1">
      <c r="J570" s="41"/>
    </row>
    <row r="571" spans="10:10" ht="15.75" customHeight="1">
      <c r="J571" s="41"/>
    </row>
    <row r="572" spans="10:10" ht="15.75" customHeight="1">
      <c r="J572" s="41"/>
    </row>
    <row r="573" spans="10:10" ht="15.75" customHeight="1">
      <c r="J573" s="41"/>
    </row>
    <row r="574" spans="10:10" ht="15.75" customHeight="1">
      <c r="J574" s="41"/>
    </row>
    <row r="575" spans="10:10" ht="15.75" customHeight="1">
      <c r="J575" s="41"/>
    </row>
    <row r="576" spans="10:10" ht="15.75" customHeight="1">
      <c r="J576" s="41"/>
    </row>
    <row r="577" spans="10:10" ht="15.75" customHeight="1">
      <c r="J577" s="41"/>
    </row>
    <row r="578" spans="10:10" ht="15.75" customHeight="1">
      <c r="J578" s="41"/>
    </row>
    <row r="579" spans="10:10" ht="15.75" customHeight="1">
      <c r="J579" s="41"/>
    </row>
    <row r="580" spans="10:10" ht="15.75" customHeight="1">
      <c r="J580" s="41"/>
    </row>
    <row r="581" spans="10:10" ht="15.75" customHeight="1">
      <c r="J581" s="41"/>
    </row>
    <row r="582" spans="10:10" ht="15.75" customHeight="1">
      <c r="J582" s="41"/>
    </row>
    <row r="583" spans="10:10" ht="15.75" customHeight="1">
      <c r="J583" s="41"/>
    </row>
    <row r="584" spans="10:10" ht="15.75" customHeight="1">
      <c r="J584" s="41"/>
    </row>
    <row r="585" spans="10:10" ht="15.75" customHeight="1">
      <c r="J585" s="41"/>
    </row>
    <row r="586" spans="10:10" ht="15.75" customHeight="1">
      <c r="J586" s="41"/>
    </row>
    <row r="587" spans="10:10" ht="15.75" customHeight="1">
      <c r="J587" s="41"/>
    </row>
    <row r="588" spans="10:10" ht="15.75" customHeight="1">
      <c r="J588" s="41"/>
    </row>
    <row r="589" spans="10:10" ht="15.75" customHeight="1">
      <c r="J589" s="41"/>
    </row>
    <row r="590" spans="10:10" ht="15.75" customHeight="1">
      <c r="J590" s="41"/>
    </row>
    <row r="591" spans="10:10" ht="15.75" customHeight="1">
      <c r="J591" s="41"/>
    </row>
    <row r="592" spans="10:10" ht="15.75" customHeight="1">
      <c r="J592" s="41"/>
    </row>
    <row r="593" spans="10:10" ht="15.75" customHeight="1">
      <c r="J593" s="41"/>
    </row>
    <row r="594" spans="10:10" ht="15.75" customHeight="1">
      <c r="J594" s="41"/>
    </row>
    <row r="595" spans="10:10" ht="15.75" customHeight="1">
      <c r="J595" s="41"/>
    </row>
    <row r="596" spans="10:10" ht="15.75" customHeight="1">
      <c r="J596" s="41"/>
    </row>
    <row r="597" spans="10:10" ht="15.75" customHeight="1">
      <c r="J597" s="41"/>
    </row>
    <row r="598" spans="10:10" ht="15.75" customHeight="1">
      <c r="J598" s="41"/>
    </row>
    <row r="599" spans="10:10" ht="15.75" customHeight="1">
      <c r="J599" s="41"/>
    </row>
    <row r="600" spans="10:10" ht="15.75" customHeight="1">
      <c r="J600" s="41"/>
    </row>
    <row r="601" spans="10:10" ht="15.75" customHeight="1">
      <c r="J601" s="41"/>
    </row>
    <row r="602" spans="10:10" ht="15.75" customHeight="1">
      <c r="J602" s="41"/>
    </row>
    <row r="603" spans="10:10" ht="15.75" customHeight="1">
      <c r="J603" s="41"/>
    </row>
    <row r="604" spans="10:10" ht="15.75" customHeight="1">
      <c r="J604" s="41"/>
    </row>
    <row r="605" spans="10:10" ht="15.75" customHeight="1">
      <c r="J605" s="41"/>
    </row>
    <row r="606" spans="10:10" ht="15.75" customHeight="1">
      <c r="J606" s="41"/>
    </row>
    <row r="607" spans="10:10" ht="15.75" customHeight="1">
      <c r="J607" s="41"/>
    </row>
    <row r="608" spans="10:10" ht="15.75" customHeight="1">
      <c r="J608" s="41"/>
    </row>
    <row r="609" spans="10:10" ht="15.75" customHeight="1">
      <c r="J609" s="41"/>
    </row>
    <row r="610" spans="10:10" ht="15.75" customHeight="1">
      <c r="J610" s="41"/>
    </row>
    <row r="611" spans="10:10" ht="15.75" customHeight="1">
      <c r="J611" s="41"/>
    </row>
    <row r="612" spans="10:10" ht="15.75" customHeight="1">
      <c r="J612" s="41"/>
    </row>
    <row r="613" spans="10:10" ht="15.75" customHeight="1">
      <c r="J613" s="41"/>
    </row>
    <row r="614" spans="10:10" ht="15.75" customHeight="1">
      <c r="J614" s="41"/>
    </row>
    <row r="615" spans="10:10" ht="15.75" customHeight="1">
      <c r="J615" s="41"/>
    </row>
    <row r="616" spans="10:10" ht="15.75" customHeight="1">
      <c r="J616" s="41"/>
    </row>
    <row r="617" spans="10:10" ht="15.75" customHeight="1">
      <c r="J617" s="41"/>
    </row>
    <row r="618" spans="10:10" ht="15.75" customHeight="1">
      <c r="J618" s="41"/>
    </row>
    <row r="619" spans="10:10" ht="15.75" customHeight="1">
      <c r="J619" s="41"/>
    </row>
    <row r="620" spans="10:10" ht="15.75" customHeight="1">
      <c r="J620" s="41"/>
    </row>
    <row r="621" spans="10:10" ht="15.75" customHeight="1">
      <c r="J621" s="41"/>
    </row>
    <row r="622" spans="10:10" ht="15.75" customHeight="1">
      <c r="J622" s="41"/>
    </row>
    <row r="623" spans="10:10" ht="15.75" customHeight="1">
      <c r="J623" s="41"/>
    </row>
    <row r="624" spans="10:10" ht="15.75" customHeight="1">
      <c r="J624" s="41"/>
    </row>
    <row r="625" spans="10:10" ht="15.75" customHeight="1">
      <c r="J625" s="41"/>
    </row>
    <row r="626" spans="10:10" ht="15.75" customHeight="1">
      <c r="J626" s="41"/>
    </row>
    <row r="627" spans="10:10" ht="15.75" customHeight="1">
      <c r="J627" s="41"/>
    </row>
    <row r="628" spans="10:10" ht="15.75" customHeight="1">
      <c r="J628" s="41"/>
    </row>
    <row r="629" spans="10:10" ht="15.75" customHeight="1">
      <c r="J629" s="41"/>
    </row>
    <row r="630" spans="10:10" ht="15.75" customHeight="1">
      <c r="J630" s="41"/>
    </row>
    <row r="631" spans="10:10" ht="15.75" customHeight="1">
      <c r="J631" s="41"/>
    </row>
    <row r="632" spans="10:10" ht="15.75" customHeight="1">
      <c r="J632" s="41"/>
    </row>
    <row r="633" spans="10:10" ht="15.75" customHeight="1">
      <c r="J633" s="41"/>
    </row>
    <row r="634" spans="10:10" ht="15.75" customHeight="1">
      <c r="J634" s="41"/>
    </row>
    <row r="635" spans="10:10" ht="15.75" customHeight="1">
      <c r="J635" s="41"/>
    </row>
    <row r="636" spans="10:10" ht="15.75" customHeight="1">
      <c r="J636" s="41"/>
    </row>
    <row r="637" spans="10:10" ht="15.75" customHeight="1">
      <c r="J637" s="41"/>
    </row>
    <row r="638" spans="10:10" ht="15.75" customHeight="1">
      <c r="J638" s="41"/>
    </row>
    <row r="639" spans="10:10" ht="15.75" customHeight="1">
      <c r="J639" s="41"/>
    </row>
    <row r="640" spans="10:10" ht="15.75" customHeight="1">
      <c r="J640" s="41"/>
    </row>
    <row r="641" spans="10:10" ht="15.75" customHeight="1">
      <c r="J641" s="41"/>
    </row>
    <row r="642" spans="10:10" ht="15.75" customHeight="1">
      <c r="J642" s="41"/>
    </row>
    <row r="643" spans="10:10" ht="15.75" customHeight="1">
      <c r="J643" s="41"/>
    </row>
    <row r="644" spans="10:10" ht="15.75" customHeight="1">
      <c r="J644" s="41"/>
    </row>
    <row r="645" spans="10:10" ht="15.75" customHeight="1">
      <c r="J645" s="41"/>
    </row>
    <row r="646" spans="10:10" ht="15.75" customHeight="1">
      <c r="J646" s="41"/>
    </row>
    <row r="647" spans="10:10" ht="15.75" customHeight="1">
      <c r="J647" s="41"/>
    </row>
    <row r="648" spans="10:10" ht="15.75" customHeight="1">
      <c r="J648" s="41"/>
    </row>
    <row r="649" spans="10:10" ht="15.75" customHeight="1">
      <c r="J649" s="41"/>
    </row>
    <row r="650" spans="10:10" ht="15.75" customHeight="1">
      <c r="J650" s="41"/>
    </row>
    <row r="651" spans="10:10" ht="15.75" customHeight="1">
      <c r="J651" s="41"/>
    </row>
    <row r="652" spans="10:10" ht="15.75" customHeight="1">
      <c r="J652" s="41"/>
    </row>
    <row r="653" spans="10:10" ht="15.75" customHeight="1">
      <c r="J653" s="41"/>
    </row>
    <row r="654" spans="10:10" ht="15.75" customHeight="1">
      <c r="J654" s="41"/>
    </row>
    <row r="655" spans="10:10" ht="15.75" customHeight="1">
      <c r="J655" s="41"/>
    </row>
    <row r="656" spans="10:10" ht="15.75" customHeight="1">
      <c r="J656" s="41"/>
    </row>
    <row r="657" spans="10:10" ht="15.75" customHeight="1">
      <c r="J657" s="41"/>
    </row>
    <row r="658" spans="10:10" ht="15.75" customHeight="1">
      <c r="J658" s="41"/>
    </row>
    <row r="659" spans="10:10" ht="15.75" customHeight="1">
      <c r="J659" s="41"/>
    </row>
    <row r="660" spans="10:10" ht="15.75" customHeight="1">
      <c r="J660" s="41"/>
    </row>
    <row r="661" spans="10:10" ht="15.75" customHeight="1">
      <c r="J661" s="41"/>
    </row>
    <row r="662" spans="10:10" ht="15.75" customHeight="1">
      <c r="J662" s="41"/>
    </row>
    <row r="663" spans="10:10" ht="15.75" customHeight="1">
      <c r="J663" s="41"/>
    </row>
    <row r="664" spans="10:10" ht="15.75" customHeight="1">
      <c r="J664" s="41"/>
    </row>
    <row r="665" spans="10:10" ht="15.75" customHeight="1">
      <c r="J665" s="41"/>
    </row>
    <row r="666" spans="10:10" ht="15.75" customHeight="1">
      <c r="J666" s="41"/>
    </row>
    <row r="667" spans="10:10" ht="15.75" customHeight="1">
      <c r="J667" s="41"/>
    </row>
    <row r="668" spans="10:10" ht="15.75" customHeight="1">
      <c r="J668" s="41"/>
    </row>
    <row r="669" spans="10:10" ht="15.75" customHeight="1">
      <c r="J669" s="41"/>
    </row>
    <row r="670" spans="10:10" ht="15.75" customHeight="1">
      <c r="J670" s="41"/>
    </row>
    <row r="671" spans="10:10" ht="15.75" customHeight="1">
      <c r="J671" s="41"/>
    </row>
    <row r="672" spans="10:10" ht="15.75" customHeight="1">
      <c r="J672" s="41"/>
    </row>
    <row r="673" spans="10:10" ht="15.75" customHeight="1">
      <c r="J673" s="41"/>
    </row>
    <row r="674" spans="10:10" ht="15.75" customHeight="1">
      <c r="J674" s="41"/>
    </row>
    <row r="675" spans="10:10" ht="15.75" customHeight="1">
      <c r="J675" s="41"/>
    </row>
    <row r="676" spans="10:10" ht="15.75" customHeight="1">
      <c r="J676" s="41"/>
    </row>
    <row r="677" spans="10:10" ht="15.75" customHeight="1">
      <c r="J677" s="41"/>
    </row>
    <row r="678" spans="10:10" ht="15.75" customHeight="1">
      <c r="J678" s="41"/>
    </row>
    <row r="679" spans="10:10" ht="15.75" customHeight="1">
      <c r="J679" s="41"/>
    </row>
    <row r="680" spans="10:10" ht="15.75" customHeight="1">
      <c r="J680" s="41"/>
    </row>
    <row r="681" spans="10:10" ht="15.75" customHeight="1">
      <c r="J681" s="41"/>
    </row>
    <row r="682" spans="10:10" ht="15.75" customHeight="1">
      <c r="J682" s="41"/>
    </row>
    <row r="683" spans="10:10" ht="15.75" customHeight="1">
      <c r="J683" s="41"/>
    </row>
    <row r="684" spans="10:10" ht="15.75" customHeight="1">
      <c r="J684" s="41"/>
    </row>
    <row r="685" spans="10:10" ht="15.75" customHeight="1">
      <c r="J685" s="41"/>
    </row>
    <row r="686" spans="10:10" ht="15.75" customHeight="1">
      <c r="J686" s="41"/>
    </row>
    <row r="687" spans="10:10" ht="15.75" customHeight="1">
      <c r="J687" s="41"/>
    </row>
    <row r="688" spans="10:10" ht="15.75" customHeight="1">
      <c r="J688" s="41"/>
    </row>
    <row r="689" spans="10:10" ht="15.75" customHeight="1">
      <c r="J689" s="41"/>
    </row>
    <row r="690" spans="10:10" ht="15.75" customHeight="1">
      <c r="J690" s="41"/>
    </row>
    <row r="691" spans="10:10" ht="15.75" customHeight="1">
      <c r="J691" s="41"/>
    </row>
    <row r="692" spans="10:10" ht="15.75" customHeight="1">
      <c r="J692" s="41"/>
    </row>
    <row r="693" spans="10:10" ht="15.75" customHeight="1">
      <c r="J693" s="41"/>
    </row>
    <row r="694" spans="10:10" ht="15.75" customHeight="1">
      <c r="J694" s="41"/>
    </row>
    <row r="695" spans="10:10" ht="15.75" customHeight="1">
      <c r="J695" s="41"/>
    </row>
    <row r="696" spans="10:10" ht="15.75" customHeight="1">
      <c r="J696" s="41"/>
    </row>
    <row r="697" spans="10:10" ht="15.75" customHeight="1">
      <c r="J697" s="41"/>
    </row>
    <row r="698" spans="10:10" ht="15.75" customHeight="1">
      <c r="J698" s="41"/>
    </row>
    <row r="699" spans="10:10" ht="15.75" customHeight="1">
      <c r="J699" s="41"/>
    </row>
    <row r="700" spans="10:10" ht="15.75" customHeight="1">
      <c r="J700" s="41"/>
    </row>
    <row r="701" spans="10:10" ht="15.75" customHeight="1">
      <c r="J701" s="41"/>
    </row>
    <row r="702" spans="10:10" ht="15.75" customHeight="1">
      <c r="J702" s="41"/>
    </row>
    <row r="703" spans="10:10" ht="15.75" customHeight="1">
      <c r="J703" s="41"/>
    </row>
    <row r="704" spans="10:10" ht="15.75" customHeight="1">
      <c r="J704" s="41"/>
    </row>
    <row r="705" spans="10:10" ht="15.75" customHeight="1">
      <c r="J705" s="41"/>
    </row>
    <row r="706" spans="10:10" ht="15.75" customHeight="1">
      <c r="J706" s="41"/>
    </row>
    <row r="707" spans="10:10" ht="15.75" customHeight="1">
      <c r="J707" s="41"/>
    </row>
    <row r="708" spans="10:10" ht="15.75" customHeight="1">
      <c r="J708" s="41"/>
    </row>
    <row r="709" spans="10:10" ht="15.75" customHeight="1">
      <c r="J709" s="41"/>
    </row>
    <row r="710" spans="10:10" ht="15.75" customHeight="1">
      <c r="J710" s="41"/>
    </row>
    <row r="711" spans="10:10" ht="15.75" customHeight="1">
      <c r="J711" s="41"/>
    </row>
    <row r="712" spans="10:10" ht="15.75" customHeight="1">
      <c r="J712" s="41"/>
    </row>
    <row r="713" spans="10:10" ht="15.75" customHeight="1">
      <c r="J713" s="41"/>
    </row>
    <row r="714" spans="10:10" ht="15.75" customHeight="1">
      <c r="J714" s="41"/>
    </row>
    <row r="715" spans="10:10" ht="15.75" customHeight="1">
      <c r="J715" s="41"/>
    </row>
    <row r="716" spans="10:10" ht="15.75" customHeight="1">
      <c r="J716" s="41"/>
    </row>
    <row r="717" spans="10:10" ht="15.75" customHeight="1">
      <c r="J717" s="41"/>
    </row>
    <row r="718" spans="10:10" ht="15.75" customHeight="1">
      <c r="J718" s="41"/>
    </row>
    <row r="719" spans="10:10" ht="15.75" customHeight="1">
      <c r="J719" s="41"/>
    </row>
    <row r="720" spans="10:10" ht="15.75" customHeight="1">
      <c r="J720" s="41"/>
    </row>
    <row r="721" spans="10:10" ht="15.75" customHeight="1">
      <c r="J721" s="41"/>
    </row>
    <row r="722" spans="10:10" ht="15.75" customHeight="1">
      <c r="J722" s="41"/>
    </row>
    <row r="723" spans="10:10" ht="15.75" customHeight="1">
      <c r="J723" s="41"/>
    </row>
    <row r="724" spans="10:10" ht="15.75" customHeight="1">
      <c r="J724" s="41"/>
    </row>
    <row r="725" spans="10:10" ht="15.75" customHeight="1">
      <c r="J725" s="41"/>
    </row>
    <row r="726" spans="10:10" ht="15.75" customHeight="1">
      <c r="J726" s="41"/>
    </row>
    <row r="727" spans="10:10" ht="15.75" customHeight="1">
      <c r="J727" s="41"/>
    </row>
    <row r="728" spans="10:10" ht="15.75" customHeight="1">
      <c r="J728" s="41"/>
    </row>
    <row r="729" spans="10:10" ht="15.75" customHeight="1">
      <c r="J729" s="41"/>
    </row>
    <row r="730" spans="10:10" ht="15.75" customHeight="1">
      <c r="J730" s="41"/>
    </row>
    <row r="731" spans="10:10" ht="15.75" customHeight="1">
      <c r="J731" s="41"/>
    </row>
    <row r="732" spans="10:10" ht="15.75" customHeight="1">
      <c r="J732" s="41"/>
    </row>
    <row r="733" spans="10:10" ht="15.75" customHeight="1">
      <c r="J733" s="41"/>
    </row>
    <row r="734" spans="10:10" ht="15.75" customHeight="1">
      <c r="J734" s="41"/>
    </row>
    <row r="735" spans="10:10" ht="15.75" customHeight="1">
      <c r="J735" s="41"/>
    </row>
    <row r="736" spans="10:10" ht="15.75" customHeight="1">
      <c r="J736" s="41"/>
    </row>
    <row r="737" spans="10:10" ht="15.75" customHeight="1">
      <c r="J737" s="41"/>
    </row>
    <row r="738" spans="10:10" ht="15.75" customHeight="1">
      <c r="J738" s="41"/>
    </row>
    <row r="739" spans="10:10" ht="15.75" customHeight="1">
      <c r="J739" s="41"/>
    </row>
    <row r="740" spans="10:10" ht="15.75" customHeight="1">
      <c r="J740" s="41"/>
    </row>
    <row r="741" spans="10:10" ht="15.75" customHeight="1">
      <c r="J741" s="41"/>
    </row>
    <row r="742" spans="10:10" ht="15.75" customHeight="1">
      <c r="J742" s="41"/>
    </row>
    <row r="743" spans="10:10" ht="15.75" customHeight="1">
      <c r="J743" s="41"/>
    </row>
    <row r="744" spans="10:10" ht="15.75" customHeight="1">
      <c r="J744" s="41"/>
    </row>
    <row r="745" spans="10:10" ht="15.75" customHeight="1">
      <c r="J745" s="41"/>
    </row>
    <row r="746" spans="10:10" ht="15.75" customHeight="1">
      <c r="J746" s="41"/>
    </row>
    <row r="747" spans="10:10" ht="15.75" customHeight="1">
      <c r="J747" s="41"/>
    </row>
    <row r="748" spans="10:10" ht="15.75" customHeight="1">
      <c r="J748" s="41"/>
    </row>
    <row r="749" spans="10:10" ht="15.75" customHeight="1">
      <c r="J749" s="41"/>
    </row>
    <row r="750" spans="10:10" ht="15.75" customHeight="1">
      <c r="J750" s="41"/>
    </row>
    <row r="751" spans="10:10" ht="15.75" customHeight="1">
      <c r="J751" s="41"/>
    </row>
    <row r="752" spans="10:10" ht="15.75" customHeight="1">
      <c r="J752" s="41"/>
    </row>
    <row r="753" spans="10:10" ht="15.75" customHeight="1">
      <c r="J753" s="41"/>
    </row>
    <row r="754" spans="10:10" ht="15.75" customHeight="1">
      <c r="J754" s="41"/>
    </row>
    <row r="755" spans="10:10" ht="15.75" customHeight="1">
      <c r="J755" s="41"/>
    </row>
    <row r="756" spans="10:10" ht="15.75" customHeight="1">
      <c r="J756" s="41"/>
    </row>
    <row r="757" spans="10:10" ht="15.75" customHeight="1">
      <c r="J757" s="41"/>
    </row>
    <row r="758" spans="10:10" ht="15.75" customHeight="1">
      <c r="J758" s="41"/>
    </row>
    <row r="759" spans="10:10" ht="15.75" customHeight="1">
      <c r="J759" s="41"/>
    </row>
    <row r="760" spans="10:10" ht="15.75" customHeight="1">
      <c r="J760" s="41"/>
    </row>
    <row r="761" spans="10:10" ht="15.75" customHeight="1">
      <c r="J761" s="41"/>
    </row>
    <row r="762" spans="10:10" ht="15.75" customHeight="1">
      <c r="J762" s="41"/>
    </row>
    <row r="763" spans="10:10" ht="15.75" customHeight="1">
      <c r="J763" s="41"/>
    </row>
    <row r="764" spans="10:10" ht="15.75" customHeight="1">
      <c r="J764" s="41"/>
    </row>
    <row r="765" spans="10:10" ht="15.75" customHeight="1">
      <c r="J765" s="41"/>
    </row>
    <row r="766" spans="10:10" ht="15.75" customHeight="1">
      <c r="J766" s="41"/>
    </row>
    <row r="767" spans="10:10" ht="15.75" customHeight="1">
      <c r="J767" s="41"/>
    </row>
    <row r="768" spans="10:10" ht="15.75" customHeight="1">
      <c r="J768" s="41"/>
    </row>
    <row r="769" spans="10:10" ht="15.75" customHeight="1">
      <c r="J769" s="41"/>
    </row>
    <row r="770" spans="10:10" ht="15.75" customHeight="1">
      <c r="J770" s="41"/>
    </row>
    <row r="771" spans="10:10" ht="15.75" customHeight="1">
      <c r="J771" s="41"/>
    </row>
    <row r="772" spans="10:10" ht="15.75" customHeight="1">
      <c r="J772" s="41"/>
    </row>
    <row r="773" spans="10:10" ht="15.75" customHeight="1">
      <c r="J773" s="41"/>
    </row>
    <row r="774" spans="10:10" ht="15.75" customHeight="1">
      <c r="J774" s="41"/>
    </row>
    <row r="775" spans="10:10" ht="15.75" customHeight="1">
      <c r="J775" s="41"/>
    </row>
    <row r="776" spans="10:10" ht="15.75" customHeight="1">
      <c r="J776" s="41"/>
    </row>
    <row r="777" spans="10:10" ht="15.75" customHeight="1">
      <c r="J777" s="41"/>
    </row>
    <row r="778" spans="10:10" ht="15.75" customHeight="1">
      <c r="J778" s="41"/>
    </row>
    <row r="779" spans="10:10" ht="15.75" customHeight="1">
      <c r="J779" s="41"/>
    </row>
    <row r="780" spans="10:10" ht="15.75" customHeight="1">
      <c r="J780" s="41"/>
    </row>
    <row r="781" spans="10:10" ht="15.75" customHeight="1">
      <c r="J781" s="41"/>
    </row>
    <row r="782" spans="10:10" ht="15.75" customHeight="1">
      <c r="J782" s="41"/>
    </row>
    <row r="783" spans="10:10" ht="15.75" customHeight="1">
      <c r="J783" s="41"/>
    </row>
    <row r="784" spans="10:10" ht="15.75" customHeight="1">
      <c r="J784" s="41"/>
    </row>
    <row r="785" spans="10:10" ht="15.75" customHeight="1">
      <c r="J785" s="41"/>
    </row>
    <row r="786" spans="10:10" ht="15.75" customHeight="1">
      <c r="J786" s="41"/>
    </row>
    <row r="787" spans="10:10" ht="15.75" customHeight="1">
      <c r="J787" s="41"/>
    </row>
    <row r="788" spans="10:10" ht="15.75" customHeight="1">
      <c r="J788" s="41"/>
    </row>
    <row r="789" spans="10:10" ht="15.75" customHeight="1">
      <c r="J789" s="41"/>
    </row>
    <row r="790" spans="10:10" ht="15.75" customHeight="1">
      <c r="J790" s="41"/>
    </row>
    <row r="791" spans="10:10" ht="15.75" customHeight="1">
      <c r="J791" s="41"/>
    </row>
    <row r="792" spans="10:10" ht="15.75" customHeight="1">
      <c r="J792" s="41"/>
    </row>
    <row r="793" spans="10:10" ht="15.75" customHeight="1">
      <c r="J793" s="41"/>
    </row>
    <row r="794" spans="10:10" ht="15.75" customHeight="1">
      <c r="J794" s="41"/>
    </row>
    <row r="795" spans="10:10" ht="15.75" customHeight="1">
      <c r="J795" s="41"/>
    </row>
    <row r="796" spans="10:10" ht="15.75" customHeight="1">
      <c r="J796" s="41"/>
    </row>
    <row r="797" spans="10:10" ht="15.75" customHeight="1">
      <c r="J797" s="41"/>
    </row>
    <row r="798" spans="10:10" ht="15.75" customHeight="1">
      <c r="J798" s="41"/>
    </row>
    <row r="799" spans="10:10" ht="15.75" customHeight="1">
      <c r="J799" s="41"/>
    </row>
    <row r="800" spans="10:10" ht="15.75" customHeight="1">
      <c r="J800" s="41"/>
    </row>
    <row r="801" spans="10:10" ht="15.75" customHeight="1">
      <c r="J801" s="41"/>
    </row>
    <row r="802" spans="10:10" ht="15.75" customHeight="1">
      <c r="J802" s="41"/>
    </row>
    <row r="803" spans="10:10" ht="15.75" customHeight="1">
      <c r="J803" s="41"/>
    </row>
    <row r="804" spans="10:10" ht="15.75" customHeight="1">
      <c r="J804" s="41"/>
    </row>
    <row r="805" spans="10:10" ht="15.75" customHeight="1">
      <c r="J805" s="41"/>
    </row>
    <row r="806" spans="10:10" ht="15.75" customHeight="1">
      <c r="J806" s="41"/>
    </row>
    <row r="807" spans="10:10" ht="15.75" customHeight="1">
      <c r="J807" s="41"/>
    </row>
    <row r="808" spans="10:10" ht="15.75" customHeight="1">
      <c r="J808" s="41"/>
    </row>
    <row r="809" spans="10:10" ht="15.75" customHeight="1">
      <c r="J809" s="41"/>
    </row>
    <row r="810" spans="10:10" ht="15.75" customHeight="1">
      <c r="J810" s="41"/>
    </row>
    <row r="811" spans="10:10" ht="15.75" customHeight="1">
      <c r="J811" s="41"/>
    </row>
    <row r="812" spans="10:10" ht="15.75" customHeight="1">
      <c r="J812" s="41"/>
    </row>
    <row r="813" spans="10:10" ht="15.75" customHeight="1">
      <c r="J813" s="41"/>
    </row>
    <row r="814" spans="10:10" ht="15.75" customHeight="1">
      <c r="J814" s="41"/>
    </row>
    <row r="815" spans="10:10" ht="15.75" customHeight="1">
      <c r="J815" s="41"/>
    </row>
    <row r="816" spans="10:10" ht="15.75" customHeight="1">
      <c r="J816" s="41"/>
    </row>
    <row r="817" spans="10:10" ht="15.75" customHeight="1">
      <c r="J817" s="41"/>
    </row>
    <row r="818" spans="10:10" ht="15.75" customHeight="1">
      <c r="J818" s="41"/>
    </row>
    <row r="819" spans="10:10" ht="15.75" customHeight="1">
      <c r="J819" s="41"/>
    </row>
    <row r="820" spans="10:10" ht="15.75" customHeight="1">
      <c r="J820" s="41"/>
    </row>
    <row r="821" spans="10:10" ht="15.75" customHeight="1">
      <c r="J821" s="41"/>
    </row>
    <row r="822" spans="10:10" ht="15.75" customHeight="1">
      <c r="J822" s="41"/>
    </row>
    <row r="823" spans="10:10" ht="15.75" customHeight="1">
      <c r="J823" s="41"/>
    </row>
    <row r="824" spans="10:10" ht="15.75" customHeight="1">
      <c r="J824" s="41"/>
    </row>
    <row r="825" spans="10:10" ht="15.75" customHeight="1">
      <c r="J825" s="41"/>
    </row>
    <row r="826" spans="10:10" ht="15.75" customHeight="1">
      <c r="J826" s="41"/>
    </row>
    <row r="827" spans="10:10" ht="15.75" customHeight="1">
      <c r="J827" s="41"/>
    </row>
    <row r="828" spans="10:10" ht="15.75" customHeight="1">
      <c r="J828" s="41"/>
    </row>
    <row r="829" spans="10:10" ht="15.75" customHeight="1">
      <c r="J829" s="41"/>
    </row>
    <row r="830" spans="10:10" ht="15.75" customHeight="1">
      <c r="J830" s="41"/>
    </row>
  </sheetData>
  <sheetProtection password="CE82" sheet="1" objects="1" scenarios="1"/>
  <mergeCells count="1">
    <mergeCell ref="M73:M74"/>
  </mergeCells>
  <conditionalFormatting sqref="E17 E21 G31:J31 F15 H15:N15 R34:S40 T41:T59 K3:K14 F14:I14 A14 M31:M32 N2 Q14:S14 K16:L29 R31:S32 U31:V31 U32 V30:V32 U33:V34 U35:U43 V36:V52">
    <cfRule type="cellIs" dxfId="663" priority="907" operator="equal">
      <formula>0</formula>
    </cfRule>
  </conditionalFormatting>
  <conditionalFormatting sqref="J20">
    <cfRule type="cellIs" dxfId="662" priority="908" operator="equal">
      <formula>500</formula>
    </cfRule>
  </conditionalFormatting>
  <conditionalFormatting sqref="N15">
    <cfRule type="cellIs" dxfId="661" priority="909" operator="equal">
      <formula>0.5</formula>
    </cfRule>
  </conditionalFormatting>
  <conditionalFormatting sqref="E18:E19">
    <cfRule type="cellIs" dxfId="660" priority="910" operator="equal">
      <formula>0</formula>
    </cfRule>
  </conditionalFormatting>
  <conditionalFormatting sqref="E20">
    <cfRule type="cellIs" dxfId="659" priority="912" operator="equal">
      <formula>500</formula>
    </cfRule>
  </conditionalFormatting>
  <conditionalFormatting sqref="N33:O42 N61:O62 N63:N65 N58:O59 N43:N57 Q63:Q64">
    <cfRule type="cellIs" dxfId="658" priority="913" operator="equal">
      <formula>"RESERVA"</formula>
    </cfRule>
  </conditionalFormatting>
  <conditionalFormatting sqref="X56:Y65">
    <cfRule type="cellIs" dxfId="657" priority="914" operator="lessThan">
      <formula>0</formula>
    </cfRule>
  </conditionalFormatting>
  <conditionalFormatting sqref="X56:Y65">
    <cfRule type="cellIs" dxfId="656" priority="915" operator="lessThan">
      <formula>-1</formula>
    </cfRule>
  </conditionalFormatting>
  <conditionalFormatting sqref="T62:T65 Q60:S60">
    <cfRule type="cellIs" dxfId="655" priority="916" operator="greaterThanOrEqual">
      <formula>2</formula>
    </cfRule>
  </conditionalFormatting>
  <conditionalFormatting sqref="X57:Y65">
    <cfRule type="cellIs" dxfId="654" priority="917" operator="equal">
      <formula>"&lt;=0"</formula>
    </cfRule>
  </conditionalFormatting>
  <conditionalFormatting sqref="X57:Y65">
    <cfRule type="cellIs" dxfId="653" priority="918" operator="equal">
      <formula>1</formula>
    </cfRule>
  </conditionalFormatting>
  <conditionalFormatting sqref="X56:Y65">
    <cfRule type="cellIs" dxfId="652" priority="919" operator="equal">
      <formula>0</formula>
    </cfRule>
  </conditionalFormatting>
  <conditionalFormatting sqref="Q60:S60 P63:Q65">
    <cfRule type="cellIs" dxfId="651" priority="920" operator="equal">
      <formula>"RESERVA"</formula>
    </cfRule>
  </conditionalFormatting>
  <conditionalFormatting sqref="P63:P65">
    <cfRule type="cellIs" dxfId="650" priority="925" stopIfTrue="1" operator="equal">
      <formula>"10A"</formula>
    </cfRule>
  </conditionalFormatting>
  <conditionalFormatting sqref="P63:P65">
    <cfRule type="cellIs" dxfId="649" priority="926" stopIfTrue="1" operator="equal">
      <formula>"32A"</formula>
    </cfRule>
  </conditionalFormatting>
  <conditionalFormatting sqref="P63:P65">
    <cfRule type="cellIs" dxfId="648" priority="927" operator="equal">
      <formula>"DTM-06A"</formula>
    </cfRule>
  </conditionalFormatting>
  <conditionalFormatting sqref="P63:P65">
    <cfRule type="cellIs" dxfId="647" priority="928" operator="between">
      <formula>"DTM-51A"</formula>
      <formula>"DTM-70A"</formula>
    </cfRule>
  </conditionalFormatting>
  <conditionalFormatting sqref="P63:P65">
    <cfRule type="cellIs" dxfId="646" priority="929" stopIfTrue="1" operator="between">
      <formula>"DTM-40A"</formula>
      <formula>"DTM-50A"</formula>
    </cfRule>
  </conditionalFormatting>
  <conditionalFormatting sqref="P63:P65">
    <cfRule type="cellIs" dxfId="645" priority="930" stopIfTrue="1" operator="equal">
      <formula>"35A"</formula>
    </cfRule>
  </conditionalFormatting>
  <conditionalFormatting sqref="P63:P65">
    <cfRule type="cellIs" dxfId="644" priority="931" operator="equal">
      <formula>"35A"</formula>
    </cfRule>
  </conditionalFormatting>
  <conditionalFormatting sqref="P63:P65">
    <cfRule type="cellIs" dxfId="643" priority="932" operator="equal">
      <formula>"32A"</formula>
    </cfRule>
  </conditionalFormatting>
  <conditionalFormatting sqref="P63:P65">
    <cfRule type="cellIs" dxfId="642" priority="933" operator="equal">
      <formula>"30A"</formula>
    </cfRule>
  </conditionalFormatting>
  <conditionalFormatting sqref="P63:P65">
    <cfRule type="cellIs" dxfId="641" priority="934" operator="equal">
      <formula>"25A"</formula>
    </cfRule>
  </conditionalFormatting>
  <conditionalFormatting sqref="P63:P65">
    <cfRule type="cellIs" dxfId="640" priority="935" operator="equal">
      <formula>"20A"</formula>
    </cfRule>
  </conditionalFormatting>
  <conditionalFormatting sqref="P63:P65">
    <cfRule type="cellIs" dxfId="639" priority="936" operator="equal">
      <formula>"15A"</formula>
    </cfRule>
  </conditionalFormatting>
  <conditionalFormatting sqref="P63:P65">
    <cfRule type="cellIs" dxfId="638" priority="937" operator="equal">
      <formula>"16A"</formula>
    </cfRule>
  </conditionalFormatting>
  <conditionalFormatting sqref="P63:P65">
    <cfRule type="cellIs" dxfId="637" priority="938" operator="equal">
      <formula>"10A"</formula>
    </cfRule>
  </conditionalFormatting>
  <conditionalFormatting sqref="P63:P65">
    <cfRule type="cellIs" dxfId="636" priority="939" operator="equal">
      <formula>"6A"</formula>
    </cfRule>
  </conditionalFormatting>
  <conditionalFormatting sqref="C17:C30 M15 F14:I14 A14 F17:F30 G17:I29">
    <cfRule type="cellIs" dxfId="635" priority="940" operator="greaterThan">
      <formula>0</formula>
    </cfRule>
  </conditionalFormatting>
  <conditionalFormatting sqref="J17:J30">
    <cfRule type="cellIs" dxfId="634" priority="941" operator="greaterThan">
      <formula>0</formula>
    </cfRule>
  </conditionalFormatting>
  <conditionalFormatting sqref="C16">
    <cfRule type="cellIs" dxfId="633" priority="942" operator="equal">
      <formula>0</formula>
    </cfRule>
  </conditionalFormatting>
  <conditionalFormatting sqref="F14:I14 A14 N18:N29 K3:M14 Q3:S14 C18:L29 G17:I17">
    <cfRule type="cellIs" dxfId="632" priority="943" operator="greaterThan">
      <formula>0</formula>
    </cfRule>
  </conditionalFormatting>
  <conditionalFormatting sqref="C3:C14">
    <cfRule type="cellIs" dxfId="631" priority="944" operator="equal">
      <formula>0</formula>
    </cfRule>
  </conditionalFormatting>
  <conditionalFormatting sqref="Q14">
    <cfRule type="cellIs" dxfId="630" priority="945" operator="equal">
      <formula>0</formula>
    </cfRule>
  </conditionalFormatting>
  <conditionalFormatting sqref="O19:O29 B3:C14">
    <cfRule type="cellIs" dxfId="629" priority="948" operator="greaterThan">
      <formula>0</formula>
    </cfRule>
  </conditionalFormatting>
  <conditionalFormatting sqref="J3:J14">
    <cfRule type="cellIs" dxfId="628" priority="949" operator="greaterThan">
      <formula>0</formula>
    </cfRule>
  </conditionalFormatting>
  <conditionalFormatting sqref="L3:L14">
    <cfRule type="cellIs" dxfId="627" priority="950" operator="greaterThan">
      <formula>0</formula>
    </cfRule>
  </conditionalFormatting>
  <conditionalFormatting sqref="W53:X53 W55">
    <cfRule type="cellIs" dxfId="626" priority="993" operator="equal">
      <formula>0</formula>
    </cfRule>
  </conditionalFormatting>
  <conditionalFormatting sqref="W54:X54">
    <cfRule type="cellIs" dxfId="625" priority="994" operator="equal">
      <formula>0</formula>
    </cfRule>
  </conditionalFormatting>
  <conditionalFormatting sqref="W54:X54">
    <cfRule type="cellIs" dxfId="624" priority="995" operator="greaterThan">
      <formula>0</formula>
    </cfRule>
  </conditionalFormatting>
  <conditionalFormatting sqref="E14">
    <cfRule type="cellIs" dxfId="623" priority="905" operator="greaterThan">
      <formula>0</formula>
    </cfRule>
    <cfRule type="cellIs" dxfId="622" priority="906" operator="lessThan">
      <formula>0</formula>
    </cfRule>
  </conditionalFormatting>
  <conditionalFormatting sqref="F2:I2 A2">
    <cfRule type="cellIs" dxfId="621" priority="903" operator="greaterThan">
      <formula>0</formula>
    </cfRule>
    <cfRule type="cellIs" dxfId="620" priority="904" operator="greaterThan">
      <formula>0</formula>
    </cfRule>
  </conditionalFormatting>
  <conditionalFormatting sqref="B2:E2">
    <cfRule type="cellIs" dxfId="619" priority="902" operator="greaterThan">
      <formula>9</formula>
    </cfRule>
  </conditionalFormatting>
  <conditionalFormatting sqref="F2:I2 A2">
    <cfRule type="cellIs" dxfId="618" priority="901" operator="greaterThan">
      <formula>0</formula>
    </cfRule>
  </conditionalFormatting>
  <conditionalFormatting sqref="N35:O42 N58:O59 N43:N57">
    <cfRule type="cellIs" dxfId="617" priority="881" operator="greaterThanOrEqual">
      <formula>2</formula>
    </cfRule>
  </conditionalFormatting>
  <conditionalFormatting sqref="E14:I14 F3:I13">
    <cfRule type="cellIs" dxfId="616" priority="656" operator="greaterThan">
      <formula>0</formula>
    </cfRule>
  </conditionalFormatting>
  <conditionalFormatting sqref="D3:D14">
    <cfRule type="cellIs" dxfId="615" priority="642" operator="equal">
      <formula>0</formula>
    </cfRule>
  </conditionalFormatting>
  <conditionalFormatting sqref="D3:D14">
    <cfRule type="cellIs" dxfId="614" priority="643" operator="greaterThan">
      <formula>0</formula>
    </cfRule>
  </conditionalFormatting>
  <conditionalFormatting sqref="S33">
    <cfRule type="cellIs" dxfId="613" priority="640" operator="equal">
      <formula>0</formula>
    </cfRule>
  </conditionalFormatting>
  <conditionalFormatting sqref="P63:P65">
    <cfRule type="colorScale" priority="17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:M29">
    <cfRule type="cellIs" dxfId="612" priority="231" operator="equal">
      <formula>0</formula>
    </cfRule>
  </conditionalFormatting>
  <conditionalFormatting sqref="M18:M29">
    <cfRule type="cellIs" dxfId="611" priority="232" operator="greaterThan">
      <formula>0</formula>
    </cfRule>
  </conditionalFormatting>
  <conditionalFormatting sqref="N3:N13">
    <cfRule type="cellIs" dxfId="610" priority="228" operator="equal">
      <formula>0</formula>
    </cfRule>
  </conditionalFormatting>
  <conditionalFormatting sqref="N14">
    <cfRule type="cellIs" dxfId="609" priority="227" operator="equal">
      <formula>0</formula>
    </cfRule>
  </conditionalFormatting>
  <conditionalFormatting sqref="Q3:Q13">
    <cfRule type="cellIs" dxfId="608" priority="225" operator="equal">
      <formula>0</formula>
    </cfRule>
  </conditionalFormatting>
  <conditionalFormatting sqref="P3:P14">
    <cfRule type="cellIs" dxfId="607" priority="224" operator="equal">
      <formula>0</formula>
    </cfRule>
  </conditionalFormatting>
  <conditionalFormatting sqref="P4:P13">
    <cfRule type="cellIs" dxfId="606" priority="223" operator="equal">
      <formula>0</formula>
    </cfRule>
  </conditionalFormatting>
  <conditionalFormatting sqref="S3:S13">
    <cfRule type="cellIs" dxfId="605" priority="222" operator="equal">
      <formula>0</formula>
    </cfRule>
  </conditionalFormatting>
  <conditionalFormatting sqref="N3:N14">
    <cfRule type="cellIs" dxfId="604" priority="221" operator="equal">
      <formula>0</formula>
    </cfRule>
  </conditionalFormatting>
  <conditionalFormatting sqref="A18:B29">
    <cfRule type="cellIs" dxfId="603" priority="220" operator="equal">
      <formula>0</formula>
    </cfRule>
  </conditionalFormatting>
  <conditionalFormatting sqref="L58 L60:L64 L32:L33">
    <cfRule type="cellIs" dxfId="602" priority="202" operator="equal">
      <formula>"RESERVA"</formula>
    </cfRule>
  </conditionalFormatting>
  <conditionalFormatting sqref="D60">
    <cfRule type="cellIs" dxfId="601" priority="203" operator="equal">
      <formula>"RESERVA"</formula>
    </cfRule>
  </conditionalFormatting>
  <conditionalFormatting sqref="L32:L33 L58">
    <cfRule type="cellIs" dxfId="600" priority="204" stopIfTrue="1" operator="equal">
      <formula>"10A"</formula>
    </cfRule>
  </conditionalFormatting>
  <conditionalFormatting sqref="L32:L33 L58">
    <cfRule type="cellIs" dxfId="599" priority="205" stopIfTrue="1" operator="equal">
      <formula>"32A"</formula>
    </cfRule>
  </conditionalFormatting>
  <conditionalFormatting sqref="L32:L33 L58">
    <cfRule type="cellIs" dxfId="598" priority="206" operator="equal">
      <formula>"DTM-06A"</formula>
    </cfRule>
  </conditionalFormatting>
  <conditionalFormatting sqref="L32:L33 L58">
    <cfRule type="cellIs" dxfId="597" priority="207" operator="between">
      <formula>"DTM-51A"</formula>
      <formula>"DTM-70A"</formula>
    </cfRule>
  </conditionalFormatting>
  <conditionalFormatting sqref="L32:L33 L58">
    <cfRule type="cellIs" dxfId="596" priority="208" stopIfTrue="1" operator="between">
      <formula>"DTM-40A"</formula>
      <formula>"DTM-50A"</formula>
    </cfRule>
  </conditionalFormatting>
  <conditionalFormatting sqref="L32:L33 L58">
    <cfRule type="cellIs" dxfId="595" priority="209" stopIfTrue="1" operator="equal">
      <formula>"35A"</formula>
    </cfRule>
  </conditionalFormatting>
  <conditionalFormatting sqref="L32:L33 L58">
    <cfRule type="cellIs" dxfId="594" priority="210" operator="equal">
      <formula>"35A"</formula>
    </cfRule>
  </conditionalFormatting>
  <conditionalFormatting sqref="L32:L33 L58">
    <cfRule type="cellIs" dxfId="593" priority="211" operator="equal">
      <formula>"32A"</formula>
    </cfRule>
  </conditionalFormatting>
  <conditionalFormatting sqref="L32:L33 L58">
    <cfRule type="cellIs" dxfId="592" priority="212" operator="equal">
      <formula>"30A"</formula>
    </cfRule>
  </conditionalFormatting>
  <conditionalFormatting sqref="L32:L33 L58">
    <cfRule type="cellIs" dxfId="591" priority="213" operator="equal">
      <formula>"25A"</formula>
    </cfRule>
  </conditionalFormatting>
  <conditionalFormatting sqref="L32:L33 L58">
    <cfRule type="cellIs" dxfId="590" priority="214" operator="equal">
      <formula>"20A"</formula>
    </cfRule>
  </conditionalFormatting>
  <conditionalFormatting sqref="L32:L33 L58">
    <cfRule type="cellIs" dxfId="589" priority="215" operator="equal">
      <formula>"15A"</formula>
    </cfRule>
  </conditionalFormatting>
  <conditionalFormatting sqref="L32:L33 L58">
    <cfRule type="cellIs" dxfId="588" priority="216" operator="equal">
      <formula>"16A"</formula>
    </cfRule>
  </conditionalFormatting>
  <conditionalFormatting sqref="L32:L33 L58">
    <cfRule type="colorScale" priority="2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2:L33 L58">
    <cfRule type="cellIs" dxfId="587" priority="218" operator="equal">
      <formula>"10A"</formula>
    </cfRule>
  </conditionalFormatting>
  <conditionalFormatting sqref="L32:L33 L58">
    <cfRule type="cellIs" dxfId="586" priority="219" operator="equal">
      <formula>"6A"</formula>
    </cfRule>
  </conditionalFormatting>
  <conditionalFormatting sqref="K52 K54 K56 J50:K50">
    <cfRule type="cellIs" dxfId="585" priority="118" operator="equal">
      <formula>"X"</formula>
    </cfRule>
  </conditionalFormatting>
  <conditionalFormatting sqref="I52 K52 K54 I54 I56 I50:K50 K56">
    <cfRule type="cellIs" dxfId="584" priority="119" operator="greaterThan">
      <formula>0</formula>
    </cfRule>
  </conditionalFormatting>
  <conditionalFormatting sqref="I52 K52 K54 I54 I56 I50:K50 K56">
    <cfRule type="cellIs" dxfId="583" priority="117" operator="greaterThan">
      <formula>0</formula>
    </cfRule>
  </conditionalFormatting>
  <conditionalFormatting sqref="C35 E35">
    <cfRule type="cellIs" dxfId="582" priority="201" operator="greaterThan">
      <formula>0</formula>
    </cfRule>
  </conditionalFormatting>
  <conditionalFormatting sqref="D35 D49 D53 D55 D57">
    <cfRule type="cellIs" dxfId="581" priority="200" operator="greaterThan">
      <formula>0</formula>
    </cfRule>
  </conditionalFormatting>
  <conditionalFormatting sqref="C51:E51">
    <cfRule type="cellIs" dxfId="580" priority="186" operator="greaterThan">
      <formula>0</formula>
    </cfRule>
  </conditionalFormatting>
  <conditionalFormatting sqref="C37 E37">
    <cfRule type="cellIs" dxfId="579" priority="199" operator="greaterThan">
      <formula>0</formula>
    </cfRule>
  </conditionalFormatting>
  <conditionalFormatting sqref="D37">
    <cfRule type="cellIs" dxfId="578" priority="198" operator="greaterThan">
      <formula>0</formula>
    </cfRule>
  </conditionalFormatting>
  <conditionalFormatting sqref="C39 E39">
    <cfRule type="cellIs" dxfId="577" priority="197" operator="greaterThan">
      <formula>0</formula>
    </cfRule>
  </conditionalFormatting>
  <conditionalFormatting sqref="D39">
    <cfRule type="cellIs" dxfId="576" priority="196" operator="greaterThan">
      <formula>0</formula>
    </cfRule>
  </conditionalFormatting>
  <conditionalFormatting sqref="C41 E41">
    <cfRule type="cellIs" dxfId="575" priority="195" operator="greaterThan">
      <formula>0</formula>
    </cfRule>
  </conditionalFormatting>
  <conditionalFormatting sqref="D41">
    <cfRule type="cellIs" dxfId="574" priority="194" operator="greaterThan">
      <formula>0</formula>
    </cfRule>
  </conditionalFormatting>
  <conditionalFormatting sqref="C43 E43">
    <cfRule type="cellIs" dxfId="573" priority="193" operator="greaterThan">
      <formula>0</formula>
    </cfRule>
  </conditionalFormatting>
  <conditionalFormatting sqref="D43">
    <cfRule type="cellIs" dxfId="572" priority="192" operator="greaterThan">
      <formula>0</formula>
    </cfRule>
  </conditionalFormatting>
  <conditionalFormatting sqref="C45 E45">
    <cfRule type="cellIs" dxfId="571" priority="191" operator="greaterThan">
      <formula>0</formula>
    </cfRule>
  </conditionalFormatting>
  <conditionalFormatting sqref="D45">
    <cfRule type="cellIs" dxfId="570" priority="190" operator="greaterThan">
      <formula>0</formula>
    </cfRule>
  </conditionalFormatting>
  <conditionalFormatting sqref="C47 E47">
    <cfRule type="cellIs" dxfId="569" priority="189" operator="greaterThan">
      <formula>0</formula>
    </cfRule>
  </conditionalFormatting>
  <conditionalFormatting sqref="D47">
    <cfRule type="cellIs" dxfId="568" priority="188" operator="greaterThan">
      <formula>0</formula>
    </cfRule>
  </conditionalFormatting>
  <conditionalFormatting sqref="C49 E49">
    <cfRule type="cellIs" dxfId="567" priority="187" operator="greaterThan">
      <formula>0</formula>
    </cfRule>
  </conditionalFormatting>
  <conditionalFormatting sqref="C53 E53">
    <cfRule type="cellIs" dxfId="566" priority="185" operator="greaterThan">
      <formula>0</formula>
    </cfRule>
  </conditionalFormatting>
  <conditionalFormatting sqref="C55 E55">
    <cfRule type="cellIs" dxfId="565" priority="184" operator="greaterThan">
      <formula>0</formula>
    </cfRule>
  </conditionalFormatting>
  <conditionalFormatting sqref="C57 E57">
    <cfRule type="cellIs" dxfId="564" priority="183" operator="greaterThan">
      <formula>0</formula>
    </cfRule>
  </conditionalFormatting>
  <conditionalFormatting sqref="G34:H34">
    <cfRule type="cellIs" dxfId="563" priority="181" operator="equal">
      <formula>"X"</formula>
    </cfRule>
  </conditionalFormatting>
  <conditionalFormatting sqref="F34:H34">
    <cfRule type="cellIs" dxfId="562" priority="182" operator="greaterThan">
      <formula>0</formula>
    </cfRule>
  </conditionalFormatting>
  <conditionalFormatting sqref="F34:H34">
    <cfRule type="cellIs" dxfId="561" priority="180" operator="greaterThan">
      <formula>0</formula>
    </cfRule>
  </conditionalFormatting>
  <conditionalFormatting sqref="F35 H35">
    <cfRule type="cellIs" dxfId="560" priority="179" operator="greaterThan">
      <formula>0</formula>
    </cfRule>
  </conditionalFormatting>
  <conditionalFormatting sqref="G35 G49 G53 G55 G57">
    <cfRule type="cellIs" dxfId="559" priority="178" operator="greaterThan">
      <formula>0</formula>
    </cfRule>
  </conditionalFormatting>
  <conditionalFormatting sqref="F36:H36">
    <cfRule type="cellIs" dxfId="558" priority="175" operator="greaterThan">
      <formula>0</formula>
    </cfRule>
  </conditionalFormatting>
  <conditionalFormatting sqref="F51:H51">
    <cfRule type="cellIs" dxfId="557" priority="140" operator="greaterThan">
      <formula>0</formula>
    </cfRule>
  </conditionalFormatting>
  <conditionalFormatting sqref="G36:H36">
    <cfRule type="cellIs" dxfId="556" priority="176" operator="equal">
      <formula>"X"</formula>
    </cfRule>
  </conditionalFormatting>
  <conditionalFormatting sqref="F36:H36">
    <cfRule type="cellIs" dxfId="555" priority="177" operator="greaterThan">
      <formula>0</formula>
    </cfRule>
  </conditionalFormatting>
  <conditionalFormatting sqref="H52 H54 H56 G50:H50">
    <cfRule type="cellIs" dxfId="554" priority="173" operator="equal">
      <formula>"X"</formula>
    </cfRule>
  </conditionalFormatting>
  <conditionalFormatting sqref="F52 H52 H54 F54 F56 H56 F50:H50">
    <cfRule type="cellIs" dxfId="553" priority="174" operator="greaterThan">
      <formula>0</formula>
    </cfRule>
  </conditionalFormatting>
  <conditionalFormatting sqref="F52 H52 H54 F54 F56 H56 F50:H50">
    <cfRule type="cellIs" dxfId="552" priority="172" operator="greaterThan">
      <formula>0</formula>
    </cfRule>
  </conditionalFormatting>
  <conditionalFormatting sqref="F37 H37">
    <cfRule type="cellIs" dxfId="551" priority="171" operator="greaterThan">
      <formula>0</formula>
    </cfRule>
  </conditionalFormatting>
  <conditionalFormatting sqref="G37">
    <cfRule type="cellIs" dxfId="550" priority="170" operator="greaterThan">
      <formula>0</formula>
    </cfRule>
  </conditionalFormatting>
  <conditionalFormatting sqref="G38:H38">
    <cfRule type="cellIs" dxfId="549" priority="168" operator="equal">
      <formula>"X"</formula>
    </cfRule>
  </conditionalFormatting>
  <conditionalFormatting sqref="F38:H38">
    <cfRule type="cellIs" dxfId="548" priority="169" operator="greaterThan">
      <formula>0</formula>
    </cfRule>
  </conditionalFormatting>
  <conditionalFormatting sqref="F38:H38">
    <cfRule type="cellIs" dxfId="547" priority="167" operator="greaterThan">
      <formula>0</formula>
    </cfRule>
  </conditionalFormatting>
  <conditionalFormatting sqref="F39 H39">
    <cfRule type="cellIs" dxfId="546" priority="166" operator="greaterThan">
      <formula>0</formula>
    </cfRule>
  </conditionalFormatting>
  <conditionalFormatting sqref="G39">
    <cfRule type="cellIs" dxfId="545" priority="165" operator="greaterThan">
      <formula>0</formula>
    </cfRule>
  </conditionalFormatting>
  <conditionalFormatting sqref="G40:H40">
    <cfRule type="cellIs" dxfId="544" priority="163" operator="equal">
      <formula>"X"</formula>
    </cfRule>
  </conditionalFormatting>
  <conditionalFormatting sqref="F40:H40">
    <cfRule type="cellIs" dxfId="543" priority="164" operator="greaterThan">
      <formula>0</formula>
    </cfRule>
  </conditionalFormatting>
  <conditionalFormatting sqref="F40:H40">
    <cfRule type="cellIs" dxfId="542" priority="162" operator="greaterThan">
      <formula>0</formula>
    </cfRule>
  </conditionalFormatting>
  <conditionalFormatting sqref="F41 H41">
    <cfRule type="cellIs" dxfId="541" priority="161" operator="greaterThan">
      <formula>0</formula>
    </cfRule>
  </conditionalFormatting>
  <conditionalFormatting sqref="G41">
    <cfRule type="cellIs" dxfId="540" priority="160" operator="greaterThan">
      <formula>0</formula>
    </cfRule>
  </conditionalFormatting>
  <conditionalFormatting sqref="G42:H42">
    <cfRule type="cellIs" dxfId="539" priority="158" operator="equal">
      <formula>"X"</formula>
    </cfRule>
  </conditionalFormatting>
  <conditionalFormatting sqref="F42:H42">
    <cfRule type="cellIs" dxfId="538" priority="159" operator="greaterThan">
      <formula>0</formula>
    </cfRule>
  </conditionalFormatting>
  <conditionalFormatting sqref="F42:H42">
    <cfRule type="cellIs" dxfId="537" priority="157" operator="greaterThan">
      <formula>0</formula>
    </cfRule>
  </conditionalFormatting>
  <conditionalFormatting sqref="F43 H43">
    <cfRule type="cellIs" dxfId="536" priority="156" operator="greaterThan">
      <formula>0</formula>
    </cfRule>
  </conditionalFormatting>
  <conditionalFormatting sqref="G43">
    <cfRule type="cellIs" dxfId="535" priority="155" operator="greaterThan">
      <formula>0</formula>
    </cfRule>
  </conditionalFormatting>
  <conditionalFormatting sqref="G44:H44">
    <cfRule type="cellIs" dxfId="534" priority="153" operator="equal">
      <formula>"X"</formula>
    </cfRule>
  </conditionalFormatting>
  <conditionalFormatting sqref="F44:H44">
    <cfRule type="cellIs" dxfId="533" priority="154" operator="greaterThan">
      <formula>0</formula>
    </cfRule>
  </conditionalFormatting>
  <conditionalFormatting sqref="F44:H44">
    <cfRule type="cellIs" dxfId="532" priority="152" operator="greaterThan">
      <formula>0</formula>
    </cfRule>
  </conditionalFormatting>
  <conditionalFormatting sqref="F45 H45">
    <cfRule type="cellIs" dxfId="531" priority="151" operator="greaterThan">
      <formula>0</formula>
    </cfRule>
  </conditionalFormatting>
  <conditionalFormatting sqref="G45">
    <cfRule type="cellIs" dxfId="530" priority="150" operator="greaterThan">
      <formula>0</formula>
    </cfRule>
  </conditionalFormatting>
  <conditionalFormatting sqref="G46:H46">
    <cfRule type="cellIs" dxfId="529" priority="148" operator="equal">
      <formula>"X"</formula>
    </cfRule>
  </conditionalFormatting>
  <conditionalFormatting sqref="F46:H46">
    <cfRule type="cellIs" dxfId="528" priority="149" operator="greaterThan">
      <formula>0</formula>
    </cfRule>
  </conditionalFormatting>
  <conditionalFormatting sqref="F46:H46">
    <cfRule type="cellIs" dxfId="527" priority="147" operator="greaterThan">
      <formula>0</formula>
    </cfRule>
  </conditionalFormatting>
  <conditionalFormatting sqref="F47 H47">
    <cfRule type="cellIs" dxfId="526" priority="146" operator="greaterThan">
      <formula>0</formula>
    </cfRule>
  </conditionalFormatting>
  <conditionalFormatting sqref="G47">
    <cfRule type="cellIs" dxfId="525" priority="145" operator="greaterThan">
      <formula>0</formula>
    </cfRule>
  </conditionalFormatting>
  <conditionalFormatting sqref="G48:H48">
    <cfRule type="cellIs" dxfId="524" priority="143" operator="equal">
      <formula>"X"</formula>
    </cfRule>
  </conditionalFormatting>
  <conditionalFormatting sqref="F48:H48">
    <cfRule type="cellIs" dxfId="523" priority="144" operator="greaterThan">
      <formula>0</formula>
    </cfRule>
  </conditionalFormatting>
  <conditionalFormatting sqref="F48:H48">
    <cfRule type="cellIs" dxfId="522" priority="142" operator="greaterThan">
      <formula>0</formula>
    </cfRule>
  </conditionalFormatting>
  <conditionalFormatting sqref="F49 H49">
    <cfRule type="cellIs" dxfId="521" priority="141" operator="greaterThan">
      <formula>0</formula>
    </cfRule>
  </conditionalFormatting>
  <conditionalFormatting sqref="F53 H53">
    <cfRule type="cellIs" dxfId="520" priority="139" operator="greaterThan">
      <formula>0</formula>
    </cfRule>
  </conditionalFormatting>
  <conditionalFormatting sqref="F55 H55">
    <cfRule type="cellIs" dxfId="519" priority="138" operator="greaterThan">
      <formula>0</formula>
    </cfRule>
  </conditionalFormatting>
  <conditionalFormatting sqref="F57 H57">
    <cfRule type="cellIs" dxfId="518" priority="137" operator="greaterThan">
      <formula>0</formula>
    </cfRule>
  </conditionalFormatting>
  <conditionalFormatting sqref="G52">
    <cfRule type="cellIs" dxfId="517" priority="135" operator="equal">
      <formula>"X"</formula>
    </cfRule>
  </conditionalFormatting>
  <conditionalFormatting sqref="G52">
    <cfRule type="cellIs" dxfId="516" priority="136" operator="greaterThan">
      <formula>0</formula>
    </cfRule>
  </conditionalFormatting>
  <conditionalFormatting sqref="G52">
    <cfRule type="cellIs" dxfId="515" priority="134" operator="greaterThan">
      <formula>0</formula>
    </cfRule>
  </conditionalFormatting>
  <conditionalFormatting sqref="G54">
    <cfRule type="cellIs" dxfId="514" priority="132" operator="equal">
      <formula>"X"</formula>
    </cfRule>
  </conditionalFormatting>
  <conditionalFormatting sqref="G54">
    <cfRule type="cellIs" dxfId="513" priority="133" operator="greaterThan">
      <formula>0</formula>
    </cfRule>
  </conditionalFormatting>
  <conditionalFormatting sqref="G54">
    <cfRule type="cellIs" dxfId="512" priority="131" operator="greaterThan">
      <formula>0</formula>
    </cfRule>
  </conditionalFormatting>
  <conditionalFormatting sqref="G56">
    <cfRule type="cellIs" dxfId="511" priority="129" operator="equal">
      <formula>"X"</formula>
    </cfRule>
  </conditionalFormatting>
  <conditionalFormatting sqref="G56">
    <cfRule type="cellIs" dxfId="510" priority="130" operator="greaterThan">
      <formula>0</formula>
    </cfRule>
  </conditionalFormatting>
  <conditionalFormatting sqref="G56">
    <cfRule type="cellIs" dxfId="509" priority="128" operator="greaterThan">
      <formula>0</formula>
    </cfRule>
  </conditionalFormatting>
  <conditionalFormatting sqref="J34:K34">
    <cfRule type="cellIs" dxfId="508" priority="126" operator="equal">
      <formula>"X"</formula>
    </cfRule>
  </conditionalFormatting>
  <conditionalFormatting sqref="I34:K34">
    <cfRule type="cellIs" dxfId="507" priority="127" operator="greaterThan">
      <formula>0</formula>
    </cfRule>
  </conditionalFormatting>
  <conditionalFormatting sqref="I34:K34">
    <cfRule type="cellIs" dxfId="506" priority="125" operator="greaterThan">
      <formula>0</formula>
    </cfRule>
  </conditionalFormatting>
  <conditionalFormatting sqref="I35 K35">
    <cfRule type="cellIs" dxfId="505" priority="124" operator="greaterThan">
      <formula>0</formula>
    </cfRule>
  </conditionalFormatting>
  <conditionalFormatting sqref="J35 J49 J53 J55 J57">
    <cfRule type="cellIs" dxfId="504" priority="123" operator="greaterThan">
      <formula>0</formula>
    </cfRule>
  </conditionalFormatting>
  <conditionalFormatting sqref="I36:K36">
    <cfRule type="cellIs" dxfId="503" priority="120" operator="greaterThan">
      <formula>0</formula>
    </cfRule>
  </conditionalFormatting>
  <conditionalFormatting sqref="I51:K51">
    <cfRule type="cellIs" dxfId="502" priority="85" operator="greaterThan">
      <formula>0</formula>
    </cfRule>
  </conditionalFormatting>
  <conditionalFormatting sqref="J36:K36">
    <cfRule type="cellIs" dxfId="501" priority="121" operator="equal">
      <formula>"X"</formula>
    </cfRule>
  </conditionalFormatting>
  <conditionalFormatting sqref="I36:K36">
    <cfRule type="cellIs" dxfId="500" priority="122" operator="greaterThan">
      <formula>0</formula>
    </cfRule>
  </conditionalFormatting>
  <conditionalFormatting sqref="I37 K37">
    <cfRule type="cellIs" dxfId="499" priority="116" operator="greaterThan">
      <formula>0</formula>
    </cfRule>
  </conditionalFormatting>
  <conditionalFormatting sqref="J37">
    <cfRule type="cellIs" dxfId="498" priority="115" operator="greaterThan">
      <formula>0</formula>
    </cfRule>
  </conditionalFormatting>
  <conditionalFormatting sqref="J38:K38">
    <cfRule type="cellIs" dxfId="497" priority="113" operator="equal">
      <formula>"X"</formula>
    </cfRule>
  </conditionalFormatting>
  <conditionalFormatting sqref="I38:K38">
    <cfRule type="cellIs" dxfId="496" priority="114" operator="greaterThan">
      <formula>0</formula>
    </cfRule>
  </conditionalFormatting>
  <conditionalFormatting sqref="I38:K38">
    <cfRule type="cellIs" dxfId="495" priority="112" operator="greaterThan">
      <formula>0</formula>
    </cfRule>
  </conditionalFormatting>
  <conditionalFormatting sqref="I39 K39">
    <cfRule type="cellIs" dxfId="494" priority="111" operator="greaterThan">
      <formula>0</formula>
    </cfRule>
  </conditionalFormatting>
  <conditionalFormatting sqref="J39">
    <cfRule type="cellIs" dxfId="493" priority="110" operator="greaterThan">
      <formula>0</formula>
    </cfRule>
  </conditionalFormatting>
  <conditionalFormatting sqref="J40:K40">
    <cfRule type="cellIs" dxfId="492" priority="108" operator="equal">
      <formula>"X"</formula>
    </cfRule>
  </conditionalFormatting>
  <conditionalFormatting sqref="I40:K40">
    <cfRule type="cellIs" dxfId="491" priority="109" operator="greaterThan">
      <formula>0</formula>
    </cfRule>
  </conditionalFormatting>
  <conditionalFormatting sqref="I40:K40">
    <cfRule type="cellIs" dxfId="490" priority="107" operator="greaterThan">
      <formula>0</formula>
    </cfRule>
  </conditionalFormatting>
  <conditionalFormatting sqref="I41 K41">
    <cfRule type="cellIs" dxfId="489" priority="106" operator="greaterThan">
      <formula>0</formula>
    </cfRule>
  </conditionalFormatting>
  <conditionalFormatting sqref="J41">
    <cfRule type="cellIs" dxfId="488" priority="105" operator="greaterThan">
      <formula>0</formula>
    </cfRule>
  </conditionalFormatting>
  <conditionalFormatting sqref="J42:K42">
    <cfRule type="cellIs" dxfId="487" priority="103" operator="equal">
      <formula>"X"</formula>
    </cfRule>
  </conditionalFormatting>
  <conditionalFormatting sqref="I42:K42">
    <cfRule type="cellIs" dxfId="486" priority="104" operator="greaterThan">
      <formula>0</formula>
    </cfRule>
  </conditionalFormatting>
  <conditionalFormatting sqref="I42:K42">
    <cfRule type="cellIs" dxfId="485" priority="102" operator="greaterThan">
      <formula>0</formula>
    </cfRule>
  </conditionalFormatting>
  <conditionalFormatting sqref="I43 K43">
    <cfRule type="cellIs" dxfId="484" priority="101" operator="greaterThan">
      <formula>0</formula>
    </cfRule>
  </conditionalFormatting>
  <conditionalFormatting sqref="J43">
    <cfRule type="cellIs" dxfId="483" priority="100" operator="greaterThan">
      <formula>0</formula>
    </cfRule>
  </conditionalFormatting>
  <conditionalFormatting sqref="J44:K44">
    <cfRule type="cellIs" dxfId="482" priority="98" operator="equal">
      <formula>"X"</formula>
    </cfRule>
  </conditionalFormatting>
  <conditionalFormatting sqref="I44:K44">
    <cfRule type="cellIs" dxfId="481" priority="99" operator="greaterThan">
      <formula>0</formula>
    </cfRule>
  </conditionalFormatting>
  <conditionalFormatting sqref="I44:K44">
    <cfRule type="cellIs" dxfId="480" priority="97" operator="greaterThan">
      <formula>0</formula>
    </cfRule>
  </conditionalFormatting>
  <conditionalFormatting sqref="I45 K45">
    <cfRule type="cellIs" dxfId="479" priority="96" operator="greaterThan">
      <formula>0</formula>
    </cfRule>
  </conditionalFormatting>
  <conditionalFormatting sqref="J45">
    <cfRule type="cellIs" dxfId="478" priority="95" operator="greaterThan">
      <formula>0</formula>
    </cfRule>
  </conditionalFormatting>
  <conditionalFormatting sqref="J46:K46">
    <cfRule type="cellIs" dxfId="477" priority="93" operator="equal">
      <formula>"X"</formula>
    </cfRule>
  </conditionalFormatting>
  <conditionalFormatting sqref="I46:K46">
    <cfRule type="cellIs" dxfId="476" priority="94" operator="greaterThan">
      <formula>0</formula>
    </cfRule>
  </conditionalFormatting>
  <conditionalFormatting sqref="I46:K46">
    <cfRule type="cellIs" dxfId="475" priority="92" operator="greaterThan">
      <formula>0</formula>
    </cfRule>
  </conditionalFormatting>
  <conditionalFormatting sqref="I47 K47">
    <cfRule type="cellIs" dxfId="474" priority="91" operator="greaterThan">
      <formula>0</formula>
    </cfRule>
  </conditionalFormatting>
  <conditionalFormatting sqref="J47">
    <cfRule type="cellIs" dxfId="473" priority="90" operator="greaterThan">
      <formula>0</formula>
    </cfRule>
  </conditionalFormatting>
  <conditionalFormatting sqref="J48:K48">
    <cfRule type="cellIs" dxfId="472" priority="88" operator="equal">
      <formula>"X"</formula>
    </cfRule>
  </conditionalFormatting>
  <conditionalFormatting sqref="I48:K48">
    <cfRule type="cellIs" dxfId="471" priority="89" operator="greaterThan">
      <formula>0</formula>
    </cfRule>
  </conditionalFormatting>
  <conditionalFormatting sqref="I48:K48">
    <cfRule type="cellIs" dxfId="470" priority="87" operator="greaterThan">
      <formula>0</formula>
    </cfRule>
  </conditionalFormatting>
  <conditionalFormatting sqref="I49 K49">
    <cfRule type="cellIs" dxfId="469" priority="86" operator="greaterThan">
      <formula>0</formula>
    </cfRule>
  </conditionalFormatting>
  <conditionalFormatting sqref="I53 K53">
    <cfRule type="cellIs" dxfId="468" priority="84" operator="greaterThan">
      <formula>0</formula>
    </cfRule>
  </conditionalFormatting>
  <conditionalFormatting sqref="I55 K55">
    <cfRule type="cellIs" dxfId="467" priority="83" operator="greaterThan">
      <formula>0</formula>
    </cfRule>
  </conditionalFormatting>
  <conditionalFormatting sqref="I57 K57">
    <cfRule type="cellIs" dxfId="466" priority="82" operator="greaterThan">
      <formula>0</formula>
    </cfRule>
  </conditionalFormatting>
  <conditionalFormatting sqref="J52">
    <cfRule type="cellIs" dxfId="465" priority="80" operator="equal">
      <formula>"X"</formula>
    </cfRule>
  </conditionalFormatting>
  <conditionalFormatting sqref="J52">
    <cfRule type="cellIs" dxfId="464" priority="81" operator="greaterThan">
      <formula>0</formula>
    </cfRule>
  </conditionalFormatting>
  <conditionalFormatting sqref="J52">
    <cfRule type="cellIs" dxfId="463" priority="79" operator="greaterThan">
      <formula>0</formula>
    </cfRule>
  </conditionalFormatting>
  <conditionalFormatting sqref="J54">
    <cfRule type="cellIs" dxfId="462" priority="77" operator="equal">
      <formula>"X"</formula>
    </cfRule>
  </conditionalFormatting>
  <conditionalFormatting sqref="J54">
    <cfRule type="cellIs" dxfId="461" priority="78" operator="greaterThan">
      <formula>0</formula>
    </cfRule>
  </conditionalFormatting>
  <conditionalFormatting sqref="J54">
    <cfRule type="cellIs" dxfId="460" priority="76" operator="greaterThan">
      <formula>0</formula>
    </cfRule>
  </conditionalFormatting>
  <conditionalFormatting sqref="J56">
    <cfRule type="cellIs" dxfId="459" priority="74" operator="equal">
      <formula>"X"</formula>
    </cfRule>
  </conditionalFormatting>
  <conditionalFormatting sqref="J56">
    <cfRule type="cellIs" dxfId="458" priority="75" operator="greaterThan">
      <formula>0</formula>
    </cfRule>
  </conditionalFormatting>
  <conditionalFormatting sqref="J56">
    <cfRule type="cellIs" dxfId="457" priority="73" operator="greaterThan">
      <formula>0</formula>
    </cfRule>
  </conditionalFormatting>
  <conditionalFormatting sqref="C34:E34 C36:E36 C38:E38 C40:E40 C42:E42 C44:E44 C46:E46 C48:E48 C50:E50 C52:E52 C54:E54 C56:E56">
    <cfRule type="cellIs" dxfId="456" priority="72" operator="greaterThan">
      <formula>0</formula>
    </cfRule>
  </conditionalFormatting>
  <conditionalFormatting sqref="I34:K34 I36:K36 I38:K38 I40:K40 I42:K42 I44:K44 I46:K46 I48:K48 I50:K50 I52:K52 I54:K54 I56:K56">
    <cfRule type="cellIs" dxfId="455" priority="71" operator="greaterThan">
      <formula>0</formula>
    </cfRule>
  </conditionalFormatting>
  <conditionalFormatting sqref="H58">
    <cfRule type="cellIs" dxfId="454" priority="69" operator="equal">
      <formula>"X"</formula>
    </cfRule>
  </conditionalFormatting>
  <conditionalFormatting sqref="F58 H58">
    <cfRule type="cellIs" dxfId="453" priority="70" operator="greaterThan">
      <formula>0</formula>
    </cfRule>
  </conditionalFormatting>
  <conditionalFormatting sqref="F58 H58">
    <cfRule type="cellIs" dxfId="452" priority="68" operator="greaterThan">
      <formula>0</formula>
    </cfRule>
  </conditionalFormatting>
  <conditionalFormatting sqref="G58">
    <cfRule type="cellIs" dxfId="451" priority="66" operator="equal">
      <formula>"X"</formula>
    </cfRule>
  </conditionalFormatting>
  <conditionalFormatting sqref="G58">
    <cfRule type="cellIs" dxfId="450" priority="67" operator="greaterThan">
      <formula>0</formula>
    </cfRule>
  </conditionalFormatting>
  <conditionalFormatting sqref="G58">
    <cfRule type="cellIs" dxfId="449" priority="65" operator="greaterThan">
      <formula>0</formula>
    </cfRule>
  </conditionalFormatting>
  <conditionalFormatting sqref="K58">
    <cfRule type="cellIs" dxfId="448" priority="63" operator="equal">
      <formula>"X"</formula>
    </cfRule>
  </conditionalFormatting>
  <conditionalFormatting sqref="I58 K58">
    <cfRule type="cellIs" dxfId="447" priority="64" operator="greaterThan">
      <formula>0</formula>
    </cfRule>
  </conditionalFormatting>
  <conditionalFormatting sqref="I58 K58">
    <cfRule type="cellIs" dxfId="446" priority="62" operator="greaterThan">
      <formula>0</formula>
    </cfRule>
  </conditionalFormatting>
  <conditionalFormatting sqref="J58">
    <cfRule type="cellIs" dxfId="445" priority="60" operator="equal">
      <formula>"X"</formula>
    </cfRule>
  </conditionalFormatting>
  <conditionalFormatting sqref="J58">
    <cfRule type="cellIs" dxfId="444" priority="61" operator="greaterThan">
      <formula>0</formula>
    </cfRule>
  </conditionalFormatting>
  <conditionalFormatting sqref="J58">
    <cfRule type="cellIs" dxfId="443" priority="59" operator="greaterThan">
      <formula>0</formula>
    </cfRule>
  </conditionalFormatting>
  <conditionalFormatting sqref="C58:E58">
    <cfRule type="cellIs" dxfId="442" priority="58" operator="greaterThan">
      <formula>0</formula>
    </cfRule>
  </conditionalFormatting>
  <conditionalFormatting sqref="I58:K58">
    <cfRule type="cellIs" dxfId="441" priority="57" operator="greaterThan">
      <formula>0</formula>
    </cfRule>
  </conditionalFormatting>
  <conditionalFormatting sqref="D32 D33:E33">
    <cfRule type="cellIs" dxfId="440" priority="5" operator="equal">
      <formula>"X"</formula>
    </cfRule>
  </conditionalFormatting>
  <conditionalFormatting sqref="G32:G33">
    <cfRule type="cellIs" dxfId="439" priority="6" operator="equal">
      <formula>"x"</formula>
    </cfRule>
  </conditionalFormatting>
  <conditionalFormatting sqref="H32">
    <cfRule type="cellIs" dxfId="438" priority="7" stopIfTrue="1" operator="between">
      <formula>"100 A"</formula>
      <formula>"200 A"</formula>
    </cfRule>
  </conditionalFormatting>
  <conditionalFormatting sqref="H32">
    <cfRule type="cellIs" dxfId="437" priority="8" stopIfTrue="1" operator="between">
      <formula>"DTM-33 A"</formula>
      <formula>"DTM-80 A"</formula>
    </cfRule>
  </conditionalFormatting>
  <conditionalFormatting sqref="H32">
    <cfRule type="cellIs" dxfId="436" priority="9" operator="equal">
      <formula>"DTM-06A"</formula>
    </cfRule>
  </conditionalFormatting>
  <conditionalFormatting sqref="H32">
    <cfRule type="cellIs" dxfId="435" priority="10" operator="between">
      <formula>"DTM-51A"</formula>
      <formula>"DTM-70A"</formula>
    </cfRule>
  </conditionalFormatting>
  <conditionalFormatting sqref="H32">
    <cfRule type="cellIs" dxfId="434" priority="11" stopIfTrue="1" operator="between">
      <formula>"DTM-40A"</formula>
      <formula>"DTM-50A"</formula>
    </cfRule>
  </conditionalFormatting>
  <conditionalFormatting sqref="H32">
    <cfRule type="cellIs" dxfId="433" priority="12" stopIfTrue="1" operator="equal">
      <formula>"35A"</formula>
    </cfRule>
  </conditionalFormatting>
  <conditionalFormatting sqref="H32">
    <cfRule type="cellIs" dxfId="432" priority="13" operator="equal">
      <formula>"35A"</formula>
    </cfRule>
  </conditionalFormatting>
  <conditionalFormatting sqref="H32">
    <cfRule type="cellIs" dxfId="431" priority="14" operator="equal">
      <formula>"32A"</formula>
    </cfRule>
  </conditionalFormatting>
  <conditionalFormatting sqref="H32">
    <cfRule type="cellIs" dxfId="430" priority="15" operator="equal">
      <formula>"30A"</formula>
    </cfRule>
  </conditionalFormatting>
  <conditionalFormatting sqref="H32">
    <cfRule type="cellIs" dxfId="429" priority="16" operator="equal">
      <formula>"25A"</formula>
    </cfRule>
  </conditionalFormatting>
  <conditionalFormatting sqref="H32">
    <cfRule type="cellIs" dxfId="428" priority="17" operator="equal">
      <formula>"20A"</formula>
    </cfRule>
  </conditionalFormatting>
  <conditionalFormatting sqref="H32">
    <cfRule type="cellIs" dxfId="427" priority="18" operator="equal">
      <formula>"15A"</formula>
    </cfRule>
  </conditionalFormatting>
  <conditionalFormatting sqref="H32">
    <cfRule type="cellIs" dxfId="426" priority="19" operator="equal">
      <formula>"16A"</formula>
    </cfRule>
  </conditionalFormatting>
  <conditionalFormatting sqref="H3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2">
    <cfRule type="cellIs" dxfId="425" priority="21" operator="equal">
      <formula>"10A"</formula>
    </cfRule>
  </conditionalFormatting>
  <conditionalFormatting sqref="H32">
    <cfRule type="cellIs" dxfId="424" priority="22" operator="equal">
      <formula>"6A"</formula>
    </cfRule>
  </conditionalFormatting>
  <conditionalFormatting sqref="J32:J33">
    <cfRule type="cellIs" dxfId="423" priority="23" operator="equal">
      <formula>"x"</formula>
    </cfRule>
  </conditionalFormatting>
  <conditionalFormatting sqref="K33">
    <cfRule type="cellIs" dxfId="422" priority="24" operator="equal">
      <formula>"X"</formula>
    </cfRule>
  </conditionalFormatting>
  <conditionalFormatting sqref="I32">
    <cfRule type="cellIs" dxfId="421" priority="25" stopIfTrue="1" operator="between">
      <formula>"100 A"</formula>
      <formula>"200 A"</formula>
    </cfRule>
  </conditionalFormatting>
  <conditionalFormatting sqref="I32">
    <cfRule type="cellIs" dxfId="420" priority="26" stopIfTrue="1" operator="between">
      <formula>"DTM-33 A"</formula>
      <formula>"DTM-80 A"</formula>
    </cfRule>
  </conditionalFormatting>
  <conditionalFormatting sqref="I32">
    <cfRule type="cellIs" dxfId="419" priority="27" operator="equal">
      <formula>"DTM-06A"</formula>
    </cfRule>
  </conditionalFormatting>
  <conditionalFormatting sqref="I32">
    <cfRule type="cellIs" dxfId="418" priority="28" operator="between">
      <formula>"DTM-51A"</formula>
      <formula>"DTM-70A"</formula>
    </cfRule>
  </conditionalFormatting>
  <conditionalFormatting sqref="I32">
    <cfRule type="cellIs" dxfId="417" priority="29" stopIfTrue="1" operator="between">
      <formula>"DTM-40A"</formula>
      <formula>"DTM-50A"</formula>
    </cfRule>
  </conditionalFormatting>
  <conditionalFormatting sqref="I32">
    <cfRule type="cellIs" dxfId="416" priority="30" stopIfTrue="1" operator="equal">
      <formula>"35A"</formula>
    </cfRule>
  </conditionalFormatting>
  <conditionalFormatting sqref="I32">
    <cfRule type="cellIs" dxfId="415" priority="31" operator="equal">
      <formula>"35A"</formula>
    </cfRule>
  </conditionalFormatting>
  <conditionalFormatting sqref="I32">
    <cfRule type="cellIs" dxfId="414" priority="32" operator="equal">
      <formula>"32A"</formula>
    </cfRule>
  </conditionalFormatting>
  <conditionalFormatting sqref="I32">
    <cfRule type="cellIs" dxfId="413" priority="33" operator="equal">
      <formula>"30A"</formula>
    </cfRule>
  </conditionalFormatting>
  <conditionalFormatting sqref="I32">
    <cfRule type="cellIs" dxfId="412" priority="34" operator="equal">
      <formula>"25A"</formula>
    </cfRule>
  </conditionalFormatting>
  <conditionalFormatting sqref="I32">
    <cfRule type="cellIs" dxfId="411" priority="35" operator="equal">
      <formula>"20A"</formula>
    </cfRule>
  </conditionalFormatting>
  <conditionalFormatting sqref="I32">
    <cfRule type="cellIs" dxfId="410" priority="36" operator="equal">
      <formula>"15A"</formula>
    </cfRule>
  </conditionalFormatting>
  <conditionalFormatting sqref="I32">
    <cfRule type="cellIs" dxfId="409" priority="37" operator="equal">
      <formula>"16A"</formula>
    </cfRule>
  </conditionalFormatting>
  <conditionalFormatting sqref="I32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2">
    <cfRule type="cellIs" dxfId="408" priority="39" operator="equal">
      <formula>"10A"</formula>
    </cfRule>
  </conditionalFormatting>
  <conditionalFormatting sqref="I32">
    <cfRule type="cellIs" dxfId="407" priority="40" operator="equal">
      <formula>"6A"</formula>
    </cfRule>
  </conditionalFormatting>
  <conditionalFormatting sqref="K32">
    <cfRule type="cellIs" dxfId="406" priority="41" stopIfTrue="1" operator="between">
      <formula>"100 A"</formula>
      <formula>"200 A"</formula>
    </cfRule>
  </conditionalFormatting>
  <conditionalFormatting sqref="K32">
    <cfRule type="cellIs" dxfId="405" priority="42" stopIfTrue="1" operator="between">
      <formula>"DTM-33 A"</formula>
      <formula>"DTM-80 A"</formula>
    </cfRule>
  </conditionalFormatting>
  <conditionalFormatting sqref="K32">
    <cfRule type="cellIs" dxfId="404" priority="43" operator="equal">
      <formula>"DTM-06A"</formula>
    </cfRule>
  </conditionalFormatting>
  <conditionalFormatting sqref="K32">
    <cfRule type="cellIs" dxfId="403" priority="44" operator="between">
      <formula>"DTM-51A"</formula>
      <formula>"DTM-70A"</formula>
    </cfRule>
  </conditionalFormatting>
  <conditionalFormatting sqref="K32">
    <cfRule type="cellIs" dxfId="402" priority="45" stopIfTrue="1" operator="between">
      <formula>"DTM-40A"</formula>
      <formula>"DTM-50A"</formula>
    </cfRule>
  </conditionalFormatting>
  <conditionalFormatting sqref="K32">
    <cfRule type="cellIs" dxfId="401" priority="46" stopIfTrue="1" operator="equal">
      <formula>"35A"</formula>
    </cfRule>
  </conditionalFormatting>
  <conditionalFormatting sqref="K32">
    <cfRule type="cellIs" dxfId="400" priority="47" operator="equal">
      <formula>"35A"</formula>
    </cfRule>
  </conditionalFormatting>
  <conditionalFormatting sqref="K32">
    <cfRule type="cellIs" dxfId="399" priority="48" operator="equal">
      <formula>"32A"</formula>
    </cfRule>
  </conditionalFormatting>
  <conditionalFormatting sqref="K32">
    <cfRule type="cellIs" dxfId="398" priority="49" operator="equal">
      <formula>"30A"</formula>
    </cfRule>
  </conditionalFormatting>
  <conditionalFormatting sqref="K32">
    <cfRule type="cellIs" dxfId="397" priority="50" operator="equal">
      <formula>"25A"</formula>
    </cfRule>
  </conditionalFormatting>
  <conditionalFormatting sqref="K32">
    <cfRule type="cellIs" dxfId="396" priority="51" operator="equal">
      <formula>"20A"</formula>
    </cfRule>
  </conditionalFormatting>
  <conditionalFormatting sqref="K32">
    <cfRule type="cellIs" dxfId="395" priority="52" operator="equal">
      <formula>"15A"</formula>
    </cfRule>
  </conditionalFormatting>
  <conditionalFormatting sqref="K32">
    <cfRule type="cellIs" dxfId="394" priority="53" operator="equal">
      <formula>"16A"</formula>
    </cfRule>
  </conditionalFormatting>
  <conditionalFormatting sqref="K32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2">
    <cfRule type="cellIs" dxfId="393" priority="55" operator="equal">
      <formula>"10A"</formula>
    </cfRule>
  </conditionalFormatting>
  <conditionalFormatting sqref="K32">
    <cfRule type="cellIs" dxfId="392" priority="56" operator="equal">
      <formula>"6A"</formula>
    </cfRule>
  </conditionalFormatting>
  <conditionalFormatting sqref="F33">
    <cfRule type="cellIs" dxfId="391" priority="4" operator="equal">
      <formula>"X"</formula>
    </cfRule>
  </conditionalFormatting>
  <conditionalFormatting sqref="H33">
    <cfRule type="cellIs" dxfId="390" priority="3" operator="equal">
      <formula>"X"</formula>
    </cfRule>
  </conditionalFormatting>
  <conditionalFormatting sqref="G60">
    <cfRule type="cellIs" dxfId="389" priority="2" operator="equal">
      <formula>"RESERVA"</formula>
    </cfRule>
  </conditionalFormatting>
  <conditionalFormatting sqref="J60">
    <cfRule type="cellIs" dxfId="388" priority="1" operator="equal">
      <formula>"RESERVA"</formula>
    </cfRule>
  </conditionalFormatting>
  <hyperlinks>
    <hyperlink ref="A67" r:id="rId1" xr:uid="{00000000-0004-0000-0100-000000000000}"/>
    <hyperlink ref="A68" r:id="rId2" xr:uid="{00000000-0004-0000-0100-000001000000}"/>
  </hyperlinks>
  <pageMargins left="0.51181102362204722" right="0.51181102362204722" top="0.78740157480314965" bottom="0.78740157480314965" header="0" footer="0"/>
  <pageSetup paperSize="9" scale="85" orientation="landscape" r:id="rId3"/>
  <ignoredErrors>
    <ignoredError sqref="J14 N14 Q3:Q13 S3:S13 J3:J13" unlockedFormula="1"/>
  </ignoredError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76FCB-60A7-4C1A-8915-8579B712E84C}">
  <dimension ref="A1:W72"/>
  <sheetViews>
    <sheetView tabSelected="1" topLeftCell="A7" workbookViewId="0">
      <selection activeCell="D22" sqref="D22"/>
    </sheetView>
  </sheetViews>
  <sheetFormatPr defaultRowHeight="14.25"/>
  <cols>
    <col min="4" max="4" width="10.75" customWidth="1"/>
    <col min="9" max="9" width="10" bestFit="1" customWidth="1"/>
    <col min="14" max="14" width="10" bestFit="1" customWidth="1"/>
  </cols>
  <sheetData>
    <row r="1" spans="1:23" ht="18" customHeight="1">
      <c r="A1" s="1147"/>
      <c r="B1" s="1147"/>
      <c r="C1" s="1147"/>
      <c r="D1" s="1148"/>
      <c r="E1" s="1148"/>
      <c r="F1" s="1148"/>
      <c r="G1" s="1148"/>
      <c r="H1" s="1148"/>
      <c r="I1" s="1148"/>
      <c r="J1" s="1148"/>
      <c r="K1" s="1148"/>
      <c r="L1" s="1148"/>
      <c r="M1" s="1149"/>
      <c r="N1" s="1149"/>
      <c r="O1" s="1150"/>
      <c r="P1" s="1151"/>
      <c r="Q1" s="1151"/>
      <c r="R1" s="1152"/>
      <c r="S1" s="1153"/>
      <c r="T1" s="1154"/>
      <c r="U1" s="1159"/>
      <c r="V1" s="60"/>
    </row>
    <row r="2" spans="1:23" ht="18.75" customHeight="1" thickBot="1">
      <c r="A2" s="1155"/>
      <c r="B2" s="1156"/>
      <c r="C2" s="1156"/>
      <c r="D2" s="1156"/>
      <c r="E2" s="1156"/>
      <c r="F2" s="1156"/>
      <c r="G2" s="1156"/>
      <c r="H2" s="1156"/>
      <c r="I2" s="1156"/>
      <c r="K2" s="1156"/>
      <c r="L2" s="1156"/>
      <c r="M2" s="1156"/>
      <c r="N2" s="1157"/>
      <c r="O2" s="1158"/>
      <c r="P2" s="1159"/>
      <c r="Q2" s="1159"/>
      <c r="R2" s="1157"/>
      <c r="S2" s="1157"/>
      <c r="T2" s="1160"/>
      <c r="U2" s="1161"/>
      <c r="V2" s="1161"/>
      <c r="W2" s="60"/>
    </row>
    <row r="3" spans="1:23" ht="24.75" thickBot="1">
      <c r="A3" s="1119"/>
      <c r="B3" s="1120"/>
      <c r="C3" s="1121" t="s">
        <v>330</v>
      </c>
      <c r="D3" s="1122" t="s">
        <v>331</v>
      </c>
      <c r="E3" s="1123" t="s">
        <v>332</v>
      </c>
      <c r="F3" s="1124" t="s">
        <v>333</v>
      </c>
      <c r="G3" s="1125" t="s">
        <v>334</v>
      </c>
      <c r="H3" s="1198" t="s">
        <v>336</v>
      </c>
      <c r="I3" s="1202" t="s">
        <v>335</v>
      </c>
      <c r="J3" s="1199" t="s">
        <v>337</v>
      </c>
      <c r="K3" s="1126" t="s">
        <v>338</v>
      </c>
      <c r="L3" s="1126" t="s">
        <v>338</v>
      </c>
      <c r="M3" s="1127" t="s">
        <v>339</v>
      </c>
      <c r="N3" s="1122" t="s">
        <v>340</v>
      </c>
      <c r="O3" s="1128" t="s">
        <v>341</v>
      </c>
      <c r="P3" s="1129" t="s">
        <v>342</v>
      </c>
      <c r="Q3" s="1130" t="s">
        <v>343</v>
      </c>
      <c r="R3" s="1131" t="s">
        <v>344</v>
      </c>
      <c r="S3" s="1132" t="s">
        <v>2</v>
      </c>
      <c r="T3" s="1122" t="s">
        <v>9</v>
      </c>
      <c r="U3" s="1133" t="s">
        <v>345</v>
      </c>
    </row>
    <row r="4" spans="1:23" ht="15.75" thickBot="1">
      <c r="A4" s="1134" t="s">
        <v>346</v>
      </c>
      <c r="B4" s="1135" t="s">
        <v>2</v>
      </c>
      <c r="C4" s="1136"/>
      <c r="D4" s="1137" t="s">
        <v>347</v>
      </c>
      <c r="E4" s="1138" t="s">
        <v>347</v>
      </c>
      <c r="F4" s="1138" t="s">
        <v>347</v>
      </c>
      <c r="G4" s="1137" t="s">
        <v>348</v>
      </c>
      <c r="H4" s="1200" t="s">
        <v>350</v>
      </c>
      <c r="I4" s="1139" t="s">
        <v>349</v>
      </c>
      <c r="J4" s="1201" t="s">
        <v>349</v>
      </c>
      <c r="K4" s="1140" t="s">
        <v>351</v>
      </c>
      <c r="L4" s="1138" t="s">
        <v>352</v>
      </c>
      <c r="M4" s="1138" t="s">
        <v>353</v>
      </c>
      <c r="N4" s="1137" t="s">
        <v>354</v>
      </c>
      <c r="O4" s="1141" t="s">
        <v>6</v>
      </c>
      <c r="P4" s="1142" t="s">
        <v>7</v>
      </c>
      <c r="Q4" s="1138" t="s">
        <v>354</v>
      </c>
      <c r="R4" s="1143" t="s">
        <v>73</v>
      </c>
      <c r="S4" s="1144"/>
      <c r="T4" s="1145"/>
      <c r="U4" s="1146" t="s">
        <v>354</v>
      </c>
    </row>
    <row r="5" spans="1:23" ht="15" thickBot="1">
      <c r="A5" s="892"/>
      <c r="B5" s="893"/>
      <c r="C5" s="1113" t="s">
        <v>327</v>
      </c>
      <c r="D5" s="1114"/>
      <c r="E5" s="1114"/>
      <c r="F5" s="1115"/>
      <c r="G5" s="1116"/>
      <c r="H5" s="1103"/>
      <c r="I5" s="1117"/>
      <c r="J5" s="1118"/>
      <c r="K5" s="1109"/>
      <c r="L5" s="906"/>
      <c r="M5" s="150"/>
      <c r="N5" s="915"/>
      <c r="O5" s="1419"/>
      <c r="P5" s="1420"/>
      <c r="Q5" s="1074"/>
      <c r="R5" s="1074"/>
      <c r="S5" s="1074"/>
      <c r="T5" s="1074"/>
      <c r="U5" s="915"/>
    </row>
    <row r="6" spans="1:23" ht="15" thickBot="1">
      <c r="A6" s="892"/>
      <c r="B6" s="893"/>
      <c r="C6" s="894" t="s">
        <v>355</v>
      </c>
      <c r="D6" s="1114"/>
      <c r="E6" s="1114"/>
      <c r="F6" s="896">
        <f>2*(D6+E6)</f>
        <v>0</v>
      </c>
      <c r="G6" s="1116">
        <f t="shared" ref="G6:G14" si="0">IF(D6*E6&lt;=6,6,IF(D6*E6&gt;6,D6*E6))</f>
        <v>6</v>
      </c>
      <c r="H6" s="1103">
        <f t="shared" ref="H6:H14" si="1">ROUNDDOWN((G6-6)/4,0)</f>
        <v>0</v>
      </c>
      <c r="I6" s="897">
        <f t="shared" ref="I6:I14" si="2">IF(D6*G6=0,0,IF(D6*G6&gt;0,100))</f>
        <v>0</v>
      </c>
      <c r="J6" s="1111">
        <f t="shared" ref="J6:J14" si="3">60*H6</f>
        <v>0</v>
      </c>
      <c r="K6" s="1109">
        <f t="shared" ref="K6:K14" si="4">I6+J6</f>
        <v>0</v>
      </c>
      <c r="L6" s="898"/>
      <c r="M6" s="899"/>
      <c r="N6" s="900"/>
      <c r="O6" s="901"/>
      <c r="P6" s="901"/>
      <c r="Q6" s="900">
        <f>IF(P7=0,1,IF(P7&gt;0,P7))</f>
        <v>1</v>
      </c>
      <c r="R6" s="901"/>
      <c r="S6" s="901"/>
      <c r="T6" s="901"/>
      <c r="U6" s="902"/>
    </row>
    <row r="7" spans="1:23" ht="15.75" thickBot="1">
      <c r="A7" s="903">
        <v>1</v>
      </c>
      <c r="B7" s="893" t="s">
        <v>356</v>
      </c>
      <c r="C7" s="894" t="s">
        <v>357</v>
      </c>
      <c r="D7" s="1114"/>
      <c r="E7" s="1114"/>
      <c r="F7" s="896">
        <f t="shared" ref="F7:F14" si="5">2*(D7+E7)</f>
        <v>0</v>
      </c>
      <c r="G7" s="1116">
        <f t="shared" si="0"/>
        <v>6</v>
      </c>
      <c r="H7" s="1103">
        <f t="shared" si="1"/>
        <v>0</v>
      </c>
      <c r="I7" s="897">
        <f t="shared" si="2"/>
        <v>0</v>
      </c>
      <c r="J7" s="1111">
        <f t="shared" si="3"/>
        <v>0</v>
      </c>
      <c r="K7" s="1110">
        <f t="shared" si="4"/>
        <v>0</v>
      </c>
      <c r="L7" s="904">
        <f>IF(SUM(K5:K9)&lt;=0,0,IF(SUM(K5:K9)&gt;0,SUM(K5:K9)))</f>
        <v>0</v>
      </c>
      <c r="M7" s="905"/>
      <c r="N7" s="906" t="str">
        <f>IFERROR(L7/M7,"")</f>
        <v/>
      </c>
      <c r="O7" s="907">
        <f>$O$5</f>
        <v>0</v>
      </c>
      <c r="P7" s="907">
        <f>$P$5</f>
        <v>0</v>
      </c>
      <c r="Q7" s="908" t="str">
        <f>IFERROR(N7/(O7*P7),"")</f>
        <v/>
      </c>
      <c r="R7" s="1360"/>
      <c r="S7" s="1361"/>
      <c r="T7" s="1362"/>
      <c r="U7" s="1360"/>
    </row>
    <row r="8" spans="1:23" ht="15">
      <c r="A8" s="903"/>
      <c r="B8" s="909" t="s">
        <v>358</v>
      </c>
      <c r="C8" s="894" t="s">
        <v>328</v>
      </c>
      <c r="D8" s="1114"/>
      <c r="E8" s="1114"/>
      <c r="F8" s="896">
        <f t="shared" si="5"/>
        <v>0</v>
      </c>
      <c r="G8" s="1116">
        <f t="shared" si="0"/>
        <v>6</v>
      </c>
      <c r="H8" s="1103">
        <f t="shared" si="1"/>
        <v>0</v>
      </c>
      <c r="I8" s="897">
        <f t="shared" si="2"/>
        <v>0</v>
      </c>
      <c r="J8" s="1111">
        <f t="shared" si="3"/>
        <v>0</v>
      </c>
      <c r="K8" s="1109">
        <f t="shared" si="4"/>
        <v>0</v>
      </c>
      <c r="L8" s="890"/>
      <c r="M8" s="891"/>
      <c r="N8" s="910"/>
      <c r="O8" s="910"/>
      <c r="P8" s="910"/>
      <c r="Q8" s="910"/>
      <c r="R8" s="1363"/>
      <c r="S8" s="1363"/>
      <c r="T8" s="1363"/>
      <c r="U8" s="1364"/>
    </row>
    <row r="9" spans="1:23" ht="15.75" thickBot="1">
      <c r="A9" s="1163"/>
      <c r="B9" s="911"/>
      <c r="C9" s="912" t="s">
        <v>355</v>
      </c>
      <c r="D9" s="1114"/>
      <c r="E9" s="1114"/>
      <c r="F9" s="922">
        <f t="shared" si="5"/>
        <v>0</v>
      </c>
      <c r="G9" s="1236">
        <f t="shared" si="0"/>
        <v>6</v>
      </c>
      <c r="H9" s="1164">
        <f t="shared" si="1"/>
        <v>0</v>
      </c>
      <c r="I9" s="1165">
        <f t="shared" si="2"/>
        <v>0</v>
      </c>
      <c r="J9" s="1166">
        <f t="shared" si="3"/>
        <v>0</v>
      </c>
      <c r="K9" s="1112">
        <f t="shared" si="4"/>
        <v>0</v>
      </c>
      <c r="L9" s="906"/>
      <c r="M9" s="913"/>
      <c r="N9" s="914"/>
      <c r="O9" s="914"/>
      <c r="P9" s="914"/>
      <c r="Q9" s="914"/>
      <c r="R9" s="1365"/>
      <c r="S9" s="1365"/>
      <c r="T9" s="1365"/>
      <c r="U9" s="1366"/>
    </row>
    <row r="10" spans="1:23">
      <c r="A10" s="1178"/>
      <c r="B10" s="1179"/>
      <c r="C10" s="1180" t="s">
        <v>359</v>
      </c>
      <c r="D10" s="1181"/>
      <c r="E10" s="1182"/>
      <c r="F10" s="991"/>
      <c r="G10" s="1116"/>
      <c r="H10" s="1107"/>
      <c r="I10" s="1170"/>
      <c r="J10" s="1171"/>
      <c r="K10" s="1172"/>
      <c r="L10" s="916"/>
      <c r="M10" s="891"/>
      <c r="N10" s="889">
        <f>IF(M12=0,1,IF(M12&gt;0,M12))</f>
        <v>1</v>
      </c>
      <c r="O10" s="916"/>
      <c r="P10" s="916"/>
      <c r="Q10" s="916"/>
      <c r="R10" s="1367"/>
      <c r="S10" s="1367"/>
      <c r="T10" s="1367"/>
      <c r="U10" s="1368"/>
    </row>
    <row r="11" spans="1:23" ht="15.75" thickBot="1">
      <c r="A11" s="1183"/>
      <c r="B11" s="1184" t="s">
        <v>356</v>
      </c>
      <c r="C11" s="1185" t="s">
        <v>329</v>
      </c>
      <c r="D11" s="1186"/>
      <c r="E11" s="1187"/>
      <c r="F11" s="895"/>
      <c r="G11" s="1116"/>
      <c r="H11" s="1103"/>
      <c r="I11" s="1104"/>
      <c r="J11" s="1111"/>
      <c r="K11" s="1173"/>
      <c r="L11" s="1162"/>
      <c r="M11" s="917"/>
      <c r="N11" s="918"/>
      <c r="O11" s="918"/>
      <c r="P11" s="918"/>
      <c r="Q11" s="918"/>
      <c r="R11" s="1369"/>
      <c r="S11" s="1369"/>
      <c r="T11" s="1369"/>
      <c r="U11" s="1370"/>
    </row>
    <row r="12" spans="1:23" ht="15.75" thickBot="1">
      <c r="A12" s="1183">
        <v>2</v>
      </c>
      <c r="B12" s="1188" t="s">
        <v>360</v>
      </c>
      <c r="C12" s="1185" t="s">
        <v>361</v>
      </c>
      <c r="D12" s="1186"/>
      <c r="E12" s="1187"/>
      <c r="F12" s="895">
        <f t="shared" si="5"/>
        <v>0</v>
      </c>
      <c r="G12" s="1116">
        <f t="shared" si="0"/>
        <v>6</v>
      </c>
      <c r="H12" s="1103">
        <f t="shared" si="1"/>
        <v>0</v>
      </c>
      <c r="I12" s="1104">
        <f t="shared" si="2"/>
        <v>0</v>
      </c>
      <c r="J12" s="1111">
        <f t="shared" si="3"/>
        <v>0</v>
      </c>
      <c r="K12" s="1173">
        <f t="shared" si="4"/>
        <v>0</v>
      </c>
      <c r="L12" s="904">
        <f>IF(SUM(K10:K14)&lt;=0,0,IF(SUM(K10:K14)&gt;0,SUM(K10:K14)))</f>
        <v>0</v>
      </c>
      <c r="M12" s="905"/>
      <c r="N12" s="919" t="str">
        <f>IFERROR(L12/M12,"")</f>
        <v/>
      </c>
      <c r="O12" s="907">
        <f>$O$5</f>
        <v>0</v>
      </c>
      <c r="P12" s="907">
        <f>$P$5</f>
        <v>0</v>
      </c>
      <c r="Q12" s="920" t="str">
        <f>IFERROR(N12/(O12*P12),"")</f>
        <v/>
      </c>
      <c r="R12" s="1371"/>
      <c r="S12" s="1372"/>
      <c r="T12" s="1373"/>
      <c r="U12" s="1371"/>
    </row>
    <row r="13" spans="1:23" ht="15">
      <c r="A13" s="1189"/>
      <c r="B13" s="1190"/>
      <c r="C13" s="1185" t="s">
        <v>362</v>
      </c>
      <c r="D13" s="1191"/>
      <c r="E13" s="1192"/>
      <c r="F13" s="921">
        <f t="shared" si="5"/>
        <v>0</v>
      </c>
      <c r="G13" s="1116">
        <f t="shared" si="0"/>
        <v>6</v>
      </c>
      <c r="H13" s="1103">
        <f t="shared" si="1"/>
        <v>0</v>
      </c>
      <c r="I13" s="1105">
        <f t="shared" si="2"/>
        <v>0</v>
      </c>
      <c r="J13" s="1111">
        <f t="shared" si="3"/>
        <v>0</v>
      </c>
      <c r="K13" s="1174">
        <f t="shared" si="4"/>
        <v>0</v>
      </c>
      <c r="L13" s="916"/>
      <c r="M13" s="891"/>
      <c r="N13" s="923"/>
      <c r="O13" s="923"/>
      <c r="P13" s="923"/>
      <c r="Q13" s="923"/>
      <c r="R13" s="1374"/>
      <c r="S13" s="1374"/>
      <c r="T13" s="1374"/>
      <c r="U13" s="1375"/>
    </row>
    <row r="14" spans="1:23" ht="15.75" thickBot="1">
      <c r="A14" s="1193"/>
      <c r="B14" s="1194"/>
      <c r="C14" s="1195"/>
      <c r="D14" s="1196"/>
      <c r="E14" s="1197"/>
      <c r="F14" s="1175">
        <f t="shared" si="5"/>
        <v>0</v>
      </c>
      <c r="G14" s="1175">
        <f t="shared" si="0"/>
        <v>6</v>
      </c>
      <c r="H14" s="1108">
        <f t="shared" si="1"/>
        <v>0</v>
      </c>
      <c r="I14" s="1106">
        <f t="shared" si="2"/>
        <v>0</v>
      </c>
      <c r="J14" s="1176">
        <f t="shared" si="3"/>
        <v>0</v>
      </c>
      <c r="K14" s="1177">
        <f t="shared" si="4"/>
        <v>0</v>
      </c>
      <c r="L14" s="1009"/>
      <c r="M14" s="1228"/>
      <c r="N14" s="1229"/>
      <c r="O14" s="924"/>
      <c r="P14" s="924"/>
      <c r="Q14" s="924"/>
      <c r="R14" s="1376"/>
      <c r="S14" s="1376"/>
      <c r="T14" s="1376"/>
      <c r="U14" s="1377"/>
    </row>
    <row r="15" spans="1:23" ht="15.75" thickBot="1">
      <c r="A15" s="1167" t="s">
        <v>363</v>
      </c>
      <c r="B15" s="1168"/>
      <c r="C15" s="925"/>
      <c r="D15" s="1169"/>
      <c r="E15" s="1169"/>
      <c r="F15" s="899"/>
      <c r="G15" s="899"/>
      <c r="H15" s="899"/>
      <c r="I15" s="927"/>
      <c r="J15" s="899"/>
      <c r="K15" s="150"/>
      <c r="L15" s="1228"/>
      <c r="M15" s="1228"/>
      <c r="N15" s="1229"/>
      <c r="O15" s="928"/>
      <c r="P15" s="928"/>
      <c r="Q15" s="928"/>
      <c r="R15" s="1378"/>
      <c r="S15" s="1378"/>
      <c r="T15" s="1378"/>
      <c r="U15" s="1378"/>
      <c r="V15" s="60"/>
    </row>
    <row r="16" spans="1:23">
      <c r="A16" s="929"/>
      <c r="B16" s="930"/>
      <c r="C16" s="931" t="str">
        <f>C5</f>
        <v>SALA</v>
      </c>
      <c r="D16" s="932">
        <f>IF(D5=0,0,IF(D5&gt;0,D5))</f>
        <v>0</v>
      </c>
      <c r="E16" s="933">
        <f>IF(E5=0,0,IF(E5&gt;0,E5))</f>
        <v>0</v>
      </c>
      <c r="F16" s="934">
        <f t="shared" ref="F16:F20" si="6">2*(D16+E16)</f>
        <v>0</v>
      </c>
      <c r="G16" s="3">
        <f t="shared" ref="G16:G20" si="7">D16*E16</f>
        <v>0</v>
      </c>
      <c r="H16" s="935">
        <f t="shared" ref="H16:H20" si="8">F16/5</f>
        <v>0</v>
      </c>
      <c r="I16" s="936">
        <f t="shared" ref="I16:I20" si="9">IF(H16&gt;6,7,IF(H16&gt;5,6,IF(H16&gt;4,5,IF(H16&gt;3,4,IF(H16&gt;2,3,IF(H16&gt;1,2,IF(H16=0,0)))))))</f>
        <v>0</v>
      </c>
      <c r="J16" s="937"/>
      <c r="K16" s="1224">
        <f>I16*100</f>
        <v>0</v>
      </c>
      <c r="L16" s="1216"/>
      <c r="M16" s="1216"/>
      <c r="N16" s="1217"/>
      <c r="O16" s="938"/>
      <c r="P16" s="938"/>
      <c r="Q16" s="938"/>
      <c r="R16" s="1379"/>
      <c r="S16" s="1379"/>
      <c r="T16" s="1379"/>
      <c r="U16" s="1380"/>
    </row>
    <row r="17" spans="1:22" ht="15" thickBot="1">
      <c r="A17" s="929"/>
      <c r="B17" s="930"/>
      <c r="C17" s="931" t="str">
        <f t="shared" ref="C17:C20" si="10">C6</f>
        <v>QUARTO</v>
      </c>
      <c r="D17" s="939">
        <f t="shared" ref="D17:E20" si="11">IF(D6=0,0,IF(D6&gt;0,D6))</f>
        <v>0</v>
      </c>
      <c r="E17" s="940">
        <f t="shared" si="11"/>
        <v>0</v>
      </c>
      <c r="F17" s="941">
        <f t="shared" si="6"/>
        <v>0</v>
      </c>
      <c r="G17" s="942">
        <f t="shared" si="7"/>
        <v>0</v>
      </c>
      <c r="H17" s="935">
        <f t="shared" si="8"/>
        <v>0</v>
      </c>
      <c r="I17" s="943">
        <f t="shared" si="9"/>
        <v>0</v>
      </c>
      <c r="J17" s="937"/>
      <c r="K17" s="1225">
        <f>I17*100</f>
        <v>0</v>
      </c>
      <c r="L17" s="1216"/>
      <c r="M17" s="1216"/>
      <c r="N17" s="1218"/>
      <c r="O17" s="1028"/>
      <c r="P17" s="1028"/>
      <c r="Q17" s="1028"/>
      <c r="R17" s="1169"/>
      <c r="S17" s="1169"/>
      <c r="T17" s="1169"/>
      <c r="U17" s="1380"/>
    </row>
    <row r="18" spans="1:22" ht="15.75" thickBot="1">
      <c r="A18" s="944">
        <v>3</v>
      </c>
      <c r="B18" s="930" t="s">
        <v>364</v>
      </c>
      <c r="C18" s="931" t="str">
        <f t="shared" si="10"/>
        <v>BANHO</v>
      </c>
      <c r="D18" s="939"/>
      <c r="E18" s="940"/>
      <c r="F18" s="941">
        <f t="shared" si="6"/>
        <v>0</v>
      </c>
      <c r="G18" s="942">
        <f t="shared" si="7"/>
        <v>0</v>
      </c>
      <c r="H18" s="935">
        <f t="shared" si="8"/>
        <v>0</v>
      </c>
      <c r="I18" s="943">
        <f t="shared" si="9"/>
        <v>0</v>
      </c>
      <c r="J18" s="945" t="s">
        <v>365</v>
      </c>
      <c r="K18" s="1226">
        <f>(I18-1)*100+600</f>
        <v>500</v>
      </c>
      <c r="L18" s="1223">
        <f>SUM(K16:K20)</f>
        <v>500</v>
      </c>
      <c r="M18" s="1094"/>
      <c r="N18" s="1222" t="str">
        <f>IFERROR(L18/M18,"")</f>
        <v/>
      </c>
      <c r="O18" s="1208">
        <f>$O$5</f>
        <v>0</v>
      </c>
      <c r="P18" s="1208">
        <f>$P$5</f>
        <v>0</v>
      </c>
      <c r="Q18" s="1222" t="str">
        <f>IFERROR(N18/(O18*P18),"")</f>
        <v/>
      </c>
      <c r="R18" s="1381"/>
      <c r="S18" s="1382"/>
      <c r="T18" s="1383"/>
      <c r="U18" s="1384"/>
    </row>
    <row r="19" spans="1:22">
      <c r="A19" s="946"/>
      <c r="B19" s="930"/>
      <c r="C19" s="931" t="str">
        <f t="shared" si="10"/>
        <v>HALL</v>
      </c>
      <c r="D19" s="939">
        <f>IF(D8=0,0,IF(D8&gt;0,D8))</f>
        <v>0</v>
      </c>
      <c r="E19" s="940">
        <f t="shared" si="11"/>
        <v>0</v>
      </c>
      <c r="F19" s="941">
        <f t="shared" si="6"/>
        <v>0</v>
      </c>
      <c r="G19" s="942">
        <f t="shared" si="7"/>
        <v>0</v>
      </c>
      <c r="H19" s="935">
        <f>F19/5</f>
        <v>0</v>
      </c>
      <c r="I19" s="943">
        <f t="shared" si="9"/>
        <v>0</v>
      </c>
      <c r="J19" s="937"/>
      <c r="K19" s="1225">
        <f>I19*100</f>
        <v>0</v>
      </c>
      <c r="L19" s="1219"/>
      <c r="M19" s="1219"/>
      <c r="N19" s="1220"/>
      <c r="O19" s="1221"/>
      <c r="P19" s="1221"/>
      <c r="Q19" s="1221"/>
      <c r="R19" s="1385"/>
      <c r="S19" s="1385"/>
      <c r="T19" s="1385"/>
      <c r="U19" s="1386"/>
    </row>
    <row r="20" spans="1:22" ht="15" thickBot="1">
      <c r="A20" s="947"/>
      <c r="B20" s="948"/>
      <c r="C20" s="931" t="str">
        <f t="shared" si="10"/>
        <v>QUARTO</v>
      </c>
      <c r="D20" s="949">
        <f t="shared" si="11"/>
        <v>0</v>
      </c>
      <c r="E20" s="950">
        <f t="shared" si="11"/>
        <v>0</v>
      </c>
      <c r="F20" s="934">
        <f t="shared" si="6"/>
        <v>0</v>
      </c>
      <c r="G20" s="3">
        <f t="shared" si="7"/>
        <v>0</v>
      </c>
      <c r="H20" s="951">
        <f t="shared" si="8"/>
        <v>0</v>
      </c>
      <c r="I20" s="943">
        <f t="shared" si="9"/>
        <v>0</v>
      </c>
      <c r="J20" s="937"/>
      <c r="K20" s="1227">
        <f>I20*100</f>
        <v>0</v>
      </c>
      <c r="L20" s="1230"/>
      <c r="M20" s="1231"/>
      <c r="N20" s="1232"/>
      <c r="O20" s="919"/>
      <c r="P20" s="919"/>
      <c r="Q20" s="919"/>
      <c r="R20" s="1387"/>
      <c r="S20" s="1387"/>
      <c r="T20" s="1387"/>
      <c r="U20" s="1388"/>
    </row>
    <row r="21" spans="1:22" ht="15" thickBot="1">
      <c r="A21" s="952"/>
      <c r="B21" s="953"/>
      <c r="C21" s="954"/>
      <c r="D21" s="955"/>
      <c r="E21" s="955"/>
      <c r="F21" s="956"/>
      <c r="G21" s="956"/>
      <c r="H21" s="956"/>
      <c r="I21" s="957"/>
      <c r="J21" s="958"/>
      <c r="K21" s="47"/>
      <c r="L21" s="962"/>
      <c r="M21" s="962"/>
      <c r="N21" s="962"/>
      <c r="O21" s="960">
        <f>IF(N21=0,1,IF(N21&gt;0,N21))</f>
        <v>1</v>
      </c>
      <c r="P21" s="961"/>
      <c r="Q21" s="961"/>
      <c r="R21" s="1389"/>
      <c r="S21" s="1389"/>
      <c r="T21" s="1389"/>
      <c r="U21" s="1389"/>
      <c r="V21" s="47"/>
    </row>
    <row r="22" spans="1:22" ht="15.75" thickBot="1">
      <c r="A22" s="944">
        <v>4</v>
      </c>
      <c r="B22" s="963" t="s">
        <v>364</v>
      </c>
      <c r="C22" s="964" t="str">
        <f>C10</f>
        <v>COZINHA</v>
      </c>
      <c r="D22" s="965">
        <f>IF(D10=0,0,IF(D10&gt;0,D10))</f>
        <v>0</v>
      </c>
      <c r="E22" s="966">
        <f>IF(E10=0,0,IF(E10&gt;0,E10))</f>
        <v>0</v>
      </c>
      <c r="F22" s="934">
        <f>2*(D22+E22)</f>
        <v>0</v>
      </c>
      <c r="G22" s="936">
        <f>D22*E22</f>
        <v>0</v>
      </c>
      <c r="H22" s="951">
        <f>F22/3.58</f>
        <v>0</v>
      </c>
      <c r="I22" s="951">
        <f>IF(H22&gt;6,7,IF(H22&gt;5,6,IF(H22&gt;4,5,IF(H22&gt;3,4,IF(H22&gt;2,3,IF(H22&gt;1,2,IF(H22=0,0)))))))</f>
        <v>0</v>
      </c>
      <c r="J22" s="967"/>
      <c r="K22" s="968" t="str">
        <f>C22</f>
        <v>COZINHA</v>
      </c>
      <c r="L22" s="934">
        <f>IF(I22&gt;=3,1800+(I22-3)*100,IF(I22=0,0))</f>
        <v>0</v>
      </c>
      <c r="M22" s="905"/>
      <c r="N22" s="908" t="str">
        <f>IFERROR(L22/M22,"")</f>
        <v/>
      </c>
      <c r="O22" s="907">
        <f>$O$5</f>
        <v>0</v>
      </c>
      <c r="P22" s="907">
        <f>$P$5</f>
        <v>0</v>
      </c>
      <c r="Q22" s="908" t="str">
        <f>IFERROR(N22/(O22*P22),"")</f>
        <v/>
      </c>
      <c r="R22" s="1360"/>
      <c r="S22" s="1361"/>
      <c r="T22" s="1362"/>
      <c r="U22" s="1360"/>
    </row>
    <row r="23" spans="1:22" ht="15.75" thickBot="1">
      <c r="A23" s="970"/>
      <c r="B23" s="971"/>
      <c r="C23" s="972"/>
      <c r="D23" s="955"/>
      <c r="E23" s="955"/>
      <c r="F23" s="956"/>
      <c r="G23" s="956"/>
      <c r="H23" s="956"/>
      <c r="I23" s="956"/>
      <c r="J23" s="973"/>
      <c r="K23" s="974"/>
      <c r="L23" s="956"/>
      <c r="M23" s="956"/>
      <c r="N23" s="975"/>
      <c r="O23" s="976"/>
      <c r="P23" s="976"/>
      <c r="Q23" s="977"/>
      <c r="R23" s="954"/>
      <c r="S23" s="954"/>
      <c r="T23" s="1390"/>
      <c r="U23" s="1391"/>
    </row>
    <row r="24" spans="1:22" ht="15.75" thickBot="1">
      <c r="A24" s="978">
        <v>5</v>
      </c>
      <c r="B24" s="963" t="s">
        <v>364</v>
      </c>
      <c r="C24" s="964" t="str">
        <f>C11</f>
        <v>COPA</v>
      </c>
      <c r="D24" s="979">
        <f>IF(D11=0,0,IF(D11&gt;0,D11))</f>
        <v>0</v>
      </c>
      <c r="E24" s="966">
        <f>IF(E11=0,0,IF(E11&gt;0,E11))</f>
        <v>0</v>
      </c>
      <c r="F24" s="934">
        <f>2*(D24+E24)</f>
        <v>0</v>
      </c>
      <c r="G24" s="936">
        <f>D24*E24</f>
        <v>0</v>
      </c>
      <c r="H24" s="951">
        <f>F24/3.58</f>
        <v>0</v>
      </c>
      <c r="I24" s="951">
        <f>IF(H24&gt;6,7,IF(H24&gt;5,6,IF(H24&gt;4,5,IF(H24&gt;3,4,IF(H24&gt;2,3,IF(H24&gt;1,2,IF(H24=0,0)))))))</f>
        <v>0</v>
      </c>
      <c r="J24" s="980" t="s">
        <v>365</v>
      </c>
      <c r="K24" s="968" t="str">
        <f>C24</f>
        <v>COPA</v>
      </c>
      <c r="L24" s="934">
        <f>IF(I24&gt;=3,1800+(I24-3)*100,IF(I24=0,0))</f>
        <v>0</v>
      </c>
      <c r="M24" s="905"/>
      <c r="N24" s="969" t="str">
        <f>IFERROR(L24/M24,"")</f>
        <v/>
      </c>
      <c r="O24" s="907">
        <f>$O$5</f>
        <v>0</v>
      </c>
      <c r="P24" s="907">
        <f>$P$5</f>
        <v>0</v>
      </c>
      <c r="Q24" s="908" t="str">
        <f>IFERROR(N24/(O24*P24),"")</f>
        <v/>
      </c>
      <c r="R24" s="1360"/>
      <c r="S24" s="1361"/>
      <c r="T24" s="1362"/>
      <c r="U24" s="1360"/>
    </row>
    <row r="25" spans="1:22" ht="15.75" thickBot="1">
      <c r="A25" s="970"/>
      <c r="B25" s="971"/>
      <c r="C25" s="972"/>
      <c r="D25" s="955"/>
      <c r="E25" s="955"/>
      <c r="F25" s="956"/>
      <c r="G25" s="956"/>
      <c r="H25" s="959"/>
      <c r="I25" s="959"/>
      <c r="J25" s="973"/>
      <c r="K25" s="981"/>
      <c r="L25" s="982"/>
      <c r="M25" s="982"/>
      <c r="N25" s="983"/>
      <c r="O25" s="889"/>
      <c r="P25" s="889"/>
      <c r="Q25" s="983"/>
      <c r="R25" s="1392"/>
      <c r="S25" s="1392"/>
      <c r="T25" s="1393"/>
      <c r="U25" s="1394"/>
    </row>
    <row r="26" spans="1:22" ht="15.75" thickBot="1">
      <c r="A26" s="978">
        <v>6</v>
      </c>
      <c r="B26" s="963" t="s">
        <v>364</v>
      </c>
      <c r="C26" s="984" t="str">
        <f>C12</f>
        <v>SERVIÇO</v>
      </c>
      <c r="D26" s="985"/>
      <c r="E26" s="986"/>
      <c r="F26" s="934">
        <f>2*(D26+E26)</f>
        <v>0</v>
      </c>
      <c r="G26" s="951">
        <f>D26*E26</f>
        <v>0</v>
      </c>
      <c r="H26" s="987">
        <f>F26/3.58</f>
        <v>0</v>
      </c>
      <c r="I26" s="988">
        <f>IF(H26&gt;6,7,IF(H26&gt;5,6,IF(H26&gt;4,5,IF(H26&gt;3,4,IF(H26&gt;2,3,IF(H26&gt;1,2,IF(H26=0,0)))))))</f>
        <v>0</v>
      </c>
      <c r="J26" s="989"/>
      <c r="K26" s="990" t="str">
        <f>C26</f>
        <v>SERVIÇO</v>
      </c>
      <c r="L26" s="987">
        <f>IF(I26&gt;=3,1800+(I26-3)*100,IF(I26=0,0))</f>
        <v>0</v>
      </c>
      <c r="M26" s="1209"/>
      <c r="N26" s="969" t="str">
        <f>IFERROR(L26/M26,"")</f>
        <v/>
      </c>
      <c r="O26" s="1204">
        <f>$O$5</f>
        <v>0</v>
      </c>
      <c r="P26" s="1205">
        <f>$P$5</f>
        <v>0</v>
      </c>
      <c r="Q26" s="1203" t="str">
        <f>IFERROR(N26/(O26*P26),"")</f>
        <v/>
      </c>
      <c r="R26" s="1395"/>
      <c r="S26" s="1396"/>
      <c r="T26" s="1397"/>
      <c r="U26" s="1398"/>
    </row>
    <row r="27" spans="1:22" ht="15.75" thickBot="1">
      <c r="A27" s="992" t="s">
        <v>366</v>
      </c>
      <c r="B27" s="993"/>
      <c r="C27" s="994"/>
      <c r="D27" s="995"/>
      <c r="E27" s="995"/>
      <c r="F27" s="996"/>
      <c r="G27" s="996"/>
      <c r="H27" s="996"/>
      <c r="I27" s="997"/>
      <c r="J27" s="998"/>
      <c r="K27" s="999"/>
      <c r="L27" s="997"/>
      <c r="M27" s="997"/>
      <c r="N27" s="1000">
        <f>IF(M27=0,1,IF(M27&gt;0,M27))</f>
        <v>1</v>
      </c>
      <c r="O27" s="1001"/>
      <c r="P27" s="1001"/>
      <c r="Q27" s="1002"/>
      <c r="R27" s="1399"/>
      <c r="S27" s="1399"/>
      <c r="T27" s="1400"/>
      <c r="U27" s="1401"/>
    </row>
    <row r="28" spans="1:22" ht="15.75" thickBot="1">
      <c r="A28" s="978">
        <v>7</v>
      </c>
      <c r="B28" s="963" t="s">
        <v>367</v>
      </c>
      <c r="C28" s="1003" t="s">
        <v>368</v>
      </c>
      <c r="D28" s="1004"/>
      <c r="E28" s="1005"/>
      <c r="F28" s="1006"/>
      <c r="G28" s="1006"/>
      <c r="H28" s="1006"/>
      <c r="I28" s="1006"/>
      <c r="J28" s="1007"/>
      <c r="K28" s="1016" t="str">
        <f>C28</f>
        <v>CHUVEIRO</v>
      </c>
      <c r="L28" s="1008"/>
      <c r="M28" s="1209"/>
      <c r="N28" s="1207" t="str">
        <f>IFERROR(L28/M28,"")</f>
        <v/>
      </c>
      <c r="O28" s="1208">
        <f>$O$5</f>
        <v>0</v>
      </c>
      <c r="P28" s="1208">
        <f>$P$5</f>
        <v>0</v>
      </c>
      <c r="Q28" s="1023" t="str">
        <f>IFERROR(N28/(O28*P28),"")</f>
        <v/>
      </c>
      <c r="R28" s="1402"/>
      <c r="S28" s="1403"/>
      <c r="T28" s="1404"/>
      <c r="U28" s="1405"/>
    </row>
    <row r="29" spans="1:22" ht="15.75" thickBot="1">
      <c r="A29" s="970"/>
      <c r="B29" s="971"/>
      <c r="C29" s="1010"/>
      <c r="D29" s="1011"/>
      <c r="E29" s="1012"/>
      <c r="F29" s="1013"/>
      <c r="G29" s="1013"/>
      <c r="H29" s="1013"/>
      <c r="I29" s="1013"/>
      <c r="J29" s="1014"/>
      <c r="K29" s="1210"/>
      <c r="L29" s="962"/>
      <c r="M29" s="962"/>
      <c r="N29" s="960"/>
      <c r="O29" s="919"/>
      <c r="P29" s="919"/>
      <c r="Q29" s="1015"/>
      <c r="R29" s="1389"/>
      <c r="S29" s="1389"/>
      <c r="T29" s="1406"/>
      <c r="U29" s="1407"/>
    </row>
    <row r="30" spans="1:22" ht="15.75" thickBot="1">
      <c r="A30" s="978">
        <v>8</v>
      </c>
      <c r="B30" s="963" t="s">
        <v>367</v>
      </c>
      <c r="C30" s="1003" t="s">
        <v>369</v>
      </c>
      <c r="D30" s="1011"/>
      <c r="E30" s="1012"/>
      <c r="F30" s="1013"/>
      <c r="G30" s="1013"/>
      <c r="H30" s="1013"/>
      <c r="I30" s="1013"/>
      <c r="J30" s="937"/>
      <c r="K30" s="1016" t="str">
        <f>C30</f>
        <v>TORNEIRA</v>
      </c>
      <c r="L30" s="934"/>
      <c r="M30" s="905"/>
      <c r="N30" s="969" t="str">
        <f>IFERROR(L30/M30,"")</f>
        <v/>
      </c>
      <c r="O30" s="907">
        <f>$O$5</f>
        <v>0</v>
      </c>
      <c r="P30" s="907">
        <f>$P$5</f>
        <v>0</v>
      </c>
      <c r="Q30" s="908" t="str">
        <f>IFERROR(N30/(O30*P30),"")</f>
        <v/>
      </c>
      <c r="R30" s="1360"/>
      <c r="S30" s="1403"/>
      <c r="T30" s="1362"/>
      <c r="U30" s="1360"/>
    </row>
    <row r="31" spans="1:22" ht="15.75" thickBot="1">
      <c r="A31" s="1017"/>
      <c r="B31" s="1018"/>
      <c r="C31" s="1019"/>
      <c r="D31" s="1354" t="s">
        <v>370</v>
      </c>
      <c r="E31" s="1355"/>
      <c r="F31" s="1355"/>
      <c r="G31" s="1355"/>
      <c r="H31" s="1355"/>
      <c r="I31" s="1355"/>
      <c r="J31" s="1355"/>
      <c r="K31" s="1020"/>
      <c r="L31" s="926"/>
      <c r="M31" s="891"/>
      <c r="N31" s="976"/>
      <c r="O31" s="916"/>
      <c r="P31" s="916"/>
      <c r="Q31" s="976"/>
      <c r="R31" s="1408"/>
      <c r="S31" s="1408"/>
      <c r="T31" s="1409"/>
      <c r="U31" s="1410"/>
    </row>
    <row r="32" spans="1:22" ht="15.75" thickBot="1">
      <c r="A32" s="1021">
        <v>9</v>
      </c>
      <c r="B32" s="963" t="s">
        <v>367</v>
      </c>
      <c r="C32" s="1003" t="s">
        <v>371</v>
      </c>
      <c r="D32" s="1011"/>
      <c r="E32" s="1012"/>
      <c r="F32" s="1013"/>
      <c r="G32" s="1013"/>
      <c r="H32" s="1013"/>
      <c r="I32" s="1013"/>
      <c r="J32" s="937"/>
      <c r="K32" s="1022" t="str">
        <f>C32</f>
        <v>AR COND.</v>
      </c>
      <c r="L32" s="150"/>
      <c r="M32" s="1209"/>
      <c r="N32" s="969" t="str">
        <f>IFERROR(L32/M32,"")</f>
        <v/>
      </c>
      <c r="O32" s="1204">
        <f>$O$5</f>
        <v>0</v>
      </c>
      <c r="P32" s="1205">
        <f>$P$5</f>
        <v>0</v>
      </c>
      <c r="Q32" s="1206" t="str">
        <f>IFERROR(N32/(O32*P32),"")</f>
        <v/>
      </c>
      <c r="R32" s="1360"/>
      <c r="S32" s="1361"/>
      <c r="T32" s="1362"/>
      <c r="U32" s="1411"/>
    </row>
    <row r="33" spans="1:22" ht="15.75" thickBot="1">
      <c r="A33" s="1017"/>
      <c r="B33" s="1018"/>
      <c r="C33" s="1019"/>
      <c r="D33" s="1024"/>
      <c r="E33" s="1025"/>
      <c r="F33" s="1026"/>
      <c r="G33" s="1026"/>
      <c r="H33" s="1026"/>
      <c r="I33" s="1026"/>
      <c r="J33" s="1027"/>
      <c r="K33" s="1020"/>
      <c r="L33" s="891"/>
      <c r="M33" s="150"/>
      <c r="N33" s="916"/>
      <c r="O33" s="1028"/>
      <c r="P33" s="1028"/>
      <c r="Q33" s="916"/>
      <c r="R33" s="1408"/>
      <c r="S33" s="1408"/>
      <c r="T33" s="1409"/>
      <c r="U33" s="1410"/>
    </row>
    <row r="34" spans="1:22" ht="15.75" thickBot="1">
      <c r="A34" s="1029">
        <v>10</v>
      </c>
      <c r="B34" s="963" t="s">
        <v>367</v>
      </c>
      <c r="C34" s="1030" t="s">
        <v>372</v>
      </c>
      <c r="D34" s="1031"/>
      <c r="E34" s="1032"/>
      <c r="F34" s="1033"/>
      <c r="G34" s="1033"/>
      <c r="H34" s="1033"/>
      <c r="I34" s="1033"/>
      <c r="J34" s="1034"/>
      <c r="K34" s="1022" t="str">
        <f>C34</f>
        <v>BOMBA</v>
      </c>
      <c r="L34" s="997"/>
      <c r="M34" s="1209"/>
      <c r="N34" s="969" t="str">
        <f>IFERROR(L34/M34,"")</f>
        <v/>
      </c>
      <c r="O34" s="1211">
        <f>$O$5</f>
        <v>0</v>
      </c>
      <c r="P34" s="1211">
        <f>$P$5</f>
        <v>0</v>
      </c>
      <c r="Q34" s="1212" t="str">
        <f>IFERROR(N34/(O34*P34),"")</f>
        <v/>
      </c>
      <c r="R34" s="1411"/>
      <c r="S34" s="1372"/>
      <c r="T34" s="1373"/>
      <c r="U34" s="1412"/>
    </row>
    <row r="35" spans="1:22" ht="15" thickBot="1">
      <c r="A35" s="1356" t="s">
        <v>373</v>
      </c>
      <c r="B35" s="1357"/>
      <c r="C35" s="1035" t="s">
        <v>374</v>
      </c>
      <c r="D35" s="1036"/>
      <c r="E35" s="1025"/>
      <c r="F35" s="1037"/>
      <c r="G35" s="1037"/>
      <c r="H35" s="1037"/>
      <c r="I35" s="1037"/>
      <c r="J35" s="1038"/>
      <c r="K35" s="1039"/>
      <c r="L35" s="1040"/>
      <c r="M35" s="1215"/>
      <c r="N35" s="1213"/>
      <c r="O35" s="1214"/>
      <c r="P35" s="1214"/>
      <c r="Q35" s="1214"/>
      <c r="R35" s="1413"/>
      <c r="S35" s="1414"/>
      <c r="T35" s="1414"/>
      <c r="U35" s="1415"/>
    </row>
    <row r="36" spans="1:22" ht="15" thickBot="1">
      <c r="A36" s="1358" t="s">
        <v>375</v>
      </c>
      <c r="B36" s="1359"/>
      <c r="C36" s="1041" t="s">
        <v>376</v>
      </c>
      <c r="D36" s="1042"/>
      <c r="E36" s="1043"/>
      <c r="F36" s="1044"/>
      <c r="G36" s="1044"/>
      <c r="H36" s="1044"/>
      <c r="I36" s="1044"/>
      <c r="J36" s="1045"/>
      <c r="K36" s="1046"/>
      <c r="L36" s="1047"/>
      <c r="M36" s="1048"/>
      <c r="N36" s="1049"/>
      <c r="O36" s="1049"/>
      <c r="P36" s="1050"/>
      <c r="Q36" s="1050"/>
      <c r="R36" s="1416"/>
      <c r="S36" s="1417"/>
      <c r="T36" s="1417"/>
      <c r="U36" s="1418"/>
    </row>
    <row r="37" spans="1:22" ht="15">
      <c r="A37" s="106"/>
      <c r="B37" s="106"/>
      <c r="C37" s="1051"/>
      <c r="D37" s="1052"/>
      <c r="E37" s="1051"/>
      <c r="F37" s="1051"/>
      <c r="G37" s="1051"/>
      <c r="H37" s="1051"/>
      <c r="I37" s="1051"/>
      <c r="J37" s="1052"/>
      <c r="K37" s="106"/>
      <c r="L37" s="106"/>
      <c r="M37" s="1052"/>
      <c r="N37" s="106"/>
      <c r="O37" s="106"/>
      <c r="P37" s="106"/>
      <c r="Q37" s="106"/>
      <c r="R37" s="106"/>
      <c r="S37" s="106"/>
      <c r="T37" s="106"/>
      <c r="U37" s="106"/>
      <c r="V37" s="106"/>
    </row>
    <row r="38" spans="1:22" ht="15">
      <c r="A38" s="106"/>
      <c r="B38" s="106"/>
      <c r="C38" s="1051"/>
      <c r="D38" s="1052"/>
      <c r="E38" s="1051"/>
      <c r="F38" s="1051"/>
      <c r="G38" s="1051"/>
      <c r="H38" s="1051"/>
      <c r="I38" s="1051"/>
      <c r="J38" s="1052"/>
      <c r="K38" s="106"/>
      <c r="L38" s="106"/>
      <c r="M38" s="1052"/>
      <c r="N38" s="106"/>
      <c r="O38" s="106"/>
      <c r="P38" s="106"/>
      <c r="Q38" s="106"/>
      <c r="R38" s="106"/>
      <c r="S38" s="106"/>
      <c r="T38" s="106"/>
      <c r="U38" s="106"/>
      <c r="V38" s="106"/>
    </row>
    <row r="39" spans="1:22" ht="18.75" thickBot="1">
      <c r="A39" s="1053"/>
      <c r="B39" s="885"/>
      <c r="C39" s="885"/>
      <c r="D39" s="1054"/>
      <c r="E39" s="1055" t="s">
        <v>377</v>
      </c>
      <c r="F39" s="1055"/>
      <c r="G39" s="1055"/>
      <c r="H39" s="885"/>
      <c r="I39" s="885"/>
      <c r="J39" s="1054"/>
      <c r="K39" s="885"/>
      <c r="L39" s="1054"/>
      <c r="M39" s="885"/>
      <c r="N39" s="106"/>
      <c r="O39" s="106"/>
      <c r="P39" s="106"/>
      <c r="Q39" s="106"/>
      <c r="R39" s="106"/>
      <c r="S39" s="106"/>
      <c r="T39" s="106"/>
      <c r="U39" s="106"/>
      <c r="V39" s="106"/>
    </row>
    <row r="40" spans="1:22" ht="21.75" thickBot="1">
      <c r="A40" s="1056" t="s">
        <v>378</v>
      </c>
      <c r="B40" s="1057"/>
      <c r="C40" s="1058"/>
      <c r="D40" s="1059"/>
      <c r="E40" s="888" t="s">
        <v>379</v>
      </c>
      <c r="F40" s="1060" t="s">
        <v>379</v>
      </c>
      <c r="G40" s="1061" t="s">
        <v>380</v>
      </c>
      <c r="H40" s="1257"/>
      <c r="I40" s="1258" t="s">
        <v>381</v>
      </c>
      <c r="J40" s="1259" t="s">
        <v>382</v>
      </c>
      <c r="K40" s="1260"/>
      <c r="L40" s="1261" t="s">
        <v>383</v>
      </c>
      <c r="M40" s="1262"/>
      <c r="N40" s="106"/>
      <c r="O40" s="106"/>
      <c r="P40" s="106"/>
      <c r="Q40" s="106"/>
      <c r="R40" s="106"/>
      <c r="S40" s="106"/>
      <c r="T40" s="106"/>
      <c r="U40" s="106"/>
      <c r="V40" s="106"/>
    </row>
    <row r="41" spans="1:22" ht="15.75" thickBot="1">
      <c r="A41" s="1063" t="s">
        <v>384</v>
      </c>
      <c r="B41" s="1064" t="s">
        <v>2</v>
      </c>
      <c r="C41" s="1065" t="s">
        <v>385</v>
      </c>
      <c r="D41" s="1066" t="s">
        <v>330</v>
      </c>
      <c r="E41" s="1067" t="s">
        <v>386</v>
      </c>
      <c r="F41" s="886" t="s">
        <v>387</v>
      </c>
      <c r="G41" s="887" t="s">
        <v>388</v>
      </c>
      <c r="H41" s="1257" t="s">
        <v>389</v>
      </c>
      <c r="I41" s="1263" t="s">
        <v>390</v>
      </c>
      <c r="J41" s="1062" t="s">
        <v>391</v>
      </c>
      <c r="K41" s="1068" t="s">
        <v>2</v>
      </c>
      <c r="L41" s="1069" t="s">
        <v>346</v>
      </c>
      <c r="M41" s="1264" t="s">
        <v>381</v>
      </c>
      <c r="N41" s="106"/>
      <c r="O41" s="106"/>
      <c r="P41" s="106"/>
      <c r="Q41" s="106"/>
      <c r="R41" s="106"/>
      <c r="S41" s="106"/>
      <c r="T41" s="106"/>
      <c r="U41" s="106"/>
      <c r="V41" s="106"/>
    </row>
    <row r="42" spans="1:22" ht="15.75" thickBot="1">
      <c r="A42" s="1067" t="s">
        <v>346</v>
      </c>
      <c r="B42" s="1064"/>
      <c r="C42" s="1070"/>
      <c r="D42" s="1071"/>
      <c r="E42" s="1278" t="s">
        <v>349</v>
      </c>
      <c r="F42" s="1255" t="s">
        <v>349</v>
      </c>
      <c r="G42" s="1250" t="s">
        <v>392</v>
      </c>
      <c r="H42" s="1257" t="s">
        <v>393</v>
      </c>
      <c r="I42" s="1134" t="s">
        <v>394</v>
      </c>
      <c r="J42" s="1265" t="s">
        <v>395</v>
      </c>
      <c r="K42" s="1266"/>
      <c r="L42" s="1143" t="s">
        <v>396</v>
      </c>
      <c r="M42" s="1267" t="s">
        <v>354</v>
      </c>
      <c r="N42" s="106"/>
      <c r="O42" s="106"/>
      <c r="P42" s="106"/>
      <c r="Q42" s="106"/>
      <c r="R42" s="106"/>
      <c r="S42" s="106"/>
      <c r="T42" s="106"/>
      <c r="U42" s="106"/>
      <c r="V42" s="106"/>
    </row>
    <row r="43" spans="1:22">
      <c r="A43" s="1072"/>
      <c r="B43" s="1073"/>
      <c r="C43" s="1074"/>
      <c r="D43" s="1238" t="str">
        <f>C5</f>
        <v>SALA</v>
      </c>
      <c r="E43" s="988">
        <f t="shared" ref="E43:E51" si="12">K5</f>
        <v>0</v>
      </c>
      <c r="F43" s="1252"/>
      <c r="G43" s="1252"/>
      <c r="H43" s="1252"/>
      <c r="I43" s="1252"/>
      <c r="J43" s="1252"/>
      <c r="K43" s="1252"/>
      <c r="L43" s="1252"/>
      <c r="M43" s="1253"/>
      <c r="N43" s="106"/>
      <c r="O43" s="106"/>
      <c r="P43" s="106"/>
      <c r="Q43" s="106"/>
      <c r="R43" s="106"/>
      <c r="S43" s="106"/>
      <c r="T43" s="106"/>
      <c r="U43" s="106"/>
      <c r="V43" s="106"/>
    </row>
    <row r="44" spans="1:22" ht="15" thickBot="1">
      <c r="A44" s="1072"/>
      <c r="B44" s="1073"/>
      <c r="C44" s="1074"/>
      <c r="D44" s="1237" t="str">
        <f t="shared" ref="D44:D47" si="13">C6</f>
        <v>QUARTO</v>
      </c>
      <c r="E44" s="1226">
        <f t="shared" si="12"/>
        <v>0</v>
      </c>
      <c r="F44" s="1228"/>
      <c r="G44" s="1228"/>
      <c r="H44" s="1228"/>
      <c r="I44" s="1228"/>
      <c r="J44" s="1228"/>
      <c r="K44" s="1228"/>
      <c r="L44" s="1228"/>
      <c r="M44" s="1242"/>
      <c r="N44" s="106"/>
      <c r="O44" s="106"/>
      <c r="P44" s="106"/>
      <c r="Q44" s="106"/>
      <c r="R44" s="106"/>
      <c r="S44" s="106"/>
      <c r="T44" s="106"/>
      <c r="U44" s="106"/>
      <c r="V44" s="106"/>
    </row>
    <row r="45" spans="1:22" ht="15" thickBot="1">
      <c r="A45" s="1072">
        <v>1</v>
      </c>
      <c r="B45" s="57" t="s">
        <v>356</v>
      </c>
      <c r="C45" s="1209"/>
      <c r="D45" s="1237" t="str">
        <f t="shared" si="13"/>
        <v>BANHO</v>
      </c>
      <c r="E45" s="1226">
        <f t="shared" si="12"/>
        <v>0</v>
      </c>
      <c r="F45" s="1020">
        <f>L7</f>
        <v>0</v>
      </c>
      <c r="G45" s="1277">
        <f>IFERROR(F45/C45,0)</f>
        <v>0</v>
      </c>
      <c r="H45" s="1245">
        <f>$O$5*$P$5</f>
        <v>0</v>
      </c>
      <c r="I45" s="988">
        <f>IFERROR(G45/H45,0)</f>
        <v>0</v>
      </c>
      <c r="J45" s="987">
        <f>R7</f>
        <v>0</v>
      </c>
      <c r="K45" s="1269">
        <f>S7</f>
        <v>0</v>
      </c>
      <c r="L45" s="1276">
        <f>T7</f>
        <v>0</v>
      </c>
      <c r="M45" s="1271">
        <f>U7</f>
        <v>0</v>
      </c>
      <c r="N45" s="106"/>
      <c r="O45" s="106"/>
      <c r="P45" s="106"/>
      <c r="Q45" s="106"/>
      <c r="R45" s="106"/>
      <c r="S45" s="106"/>
      <c r="T45" s="106"/>
      <c r="U45" s="106"/>
      <c r="V45" s="106"/>
    </row>
    <row r="46" spans="1:22">
      <c r="A46" s="1079"/>
      <c r="B46" s="1080" t="s">
        <v>358</v>
      </c>
      <c r="C46" s="1081"/>
      <c r="D46" s="1237" t="str">
        <f t="shared" si="13"/>
        <v>HALL</v>
      </c>
      <c r="E46" s="1226">
        <f t="shared" si="12"/>
        <v>0</v>
      </c>
      <c r="F46" s="1252"/>
      <c r="G46" s="1252"/>
      <c r="H46" s="1252"/>
      <c r="I46" s="1252"/>
      <c r="J46" s="1252"/>
      <c r="K46" s="1252"/>
      <c r="L46" s="1252"/>
      <c r="M46" s="1253"/>
      <c r="N46" s="106"/>
      <c r="O46" s="106"/>
      <c r="P46" s="106"/>
      <c r="Q46" s="106"/>
      <c r="R46" s="106"/>
      <c r="S46" s="106"/>
      <c r="T46" s="106"/>
      <c r="U46" s="106"/>
      <c r="V46" s="106"/>
    </row>
    <row r="47" spans="1:22" ht="15.75" thickBot="1">
      <c r="A47" s="1083"/>
      <c r="B47" s="1306"/>
      <c r="C47" s="1234"/>
      <c r="D47" s="1237" t="str">
        <f t="shared" si="13"/>
        <v>QUARTO</v>
      </c>
      <c r="E47" s="1226">
        <f t="shared" si="12"/>
        <v>0</v>
      </c>
      <c r="F47" s="150"/>
      <c r="G47" s="150"/>
      <c r="H47" s="150"/>
      <c r="I47" s="150"/>
      <c r="J47" s="150"/>
      <c r="K47" s="150"/>
      <c r="L47" s="150"/>
      <c r="M47" s="1020"/>
      <c r="N47" s="106"/>
      <c r="O47" s="106"/>
      <c r="P47" s="106"/>
      <c r="Q47" s="106"/>
      <c r="R47" s="106"/>
      <c r="S47" s="106"/>
      <c r="T47" s="106"/>
      <c r="U47" s="106"/>
      <c r="V47" s="106"/>
    </row>
    <row r="48" spans="1:22" ht="15" thickBot="1">
      <c r="A48" s="1307"/>
      <c r="B48" s="1308"/>
      <c r="C48" s="1321"/>
      <c r="D48" s="1322" t="str">
        <f>C10</f>
        <v>COZINHA</v>
      </c>
      <c r="E48" s="988">
        <f t="shared" si="12"/>
        <v>0</v>
      </c>
      <c r="F48" s="997"/>
      <c r="G48" s="1274"/>
      <c r="H48" s="1274"/>
      <c r="I48" s="1274"/>
      <c r="J48" s="1274"/>
      <c r="K48" s="1274"/>
      <c r="L48" s="1274"/>
      <c r="M48" s="1275"/>
      <c r="N48" s="106"/>
      <c r="O48" s="106"/>
      <c r="P48" s="106"/>
      <c r="Q48" s="106"/>
      <c r="R48" s="106"/>
      <c r="S48" s="106"/>
      <c r="T48" s="106"/>
      <c r="U48" s="106"/>
      <c r="V48" s="106"/>
    </row>
    <row r="49" spans="1:22" ht="15" thickBot="1">
      <c r="A49" s="1277">
        <v>2</v>
      </c>
      <c r="B49" s="57" t="s">
        <v>356</v>
      </c>
      <c r="C49" s="1209"/>
      <c r="D49" s="76" t="str">
        <f t="shared" ref="D49:D51" si="14">C11</f>
        <v>COPA</v>
      </c>
      <c r="E49" s="1226">
        <f t="shared" si="12"/>
        <v>0</v>
      </c>
      <c r="F49" s="1075">
        <f>L12</f>
        <v>0</v>
      </c>
      <c r="G49" s="1076">
        <f>IFERROR(F49/C49,0)</f>
        <v>0</v>
      </c>
      <c r="H49" s="1245">
        <f>$O$5*$P$5</f>
        <v>0</v>
      </c>
      <c r="I49" s="1273">
        <f>IFERROR(G49/H49,0)</f>
        <v>0</v>
      </c>
      <c r="J49" s="1279">
        <f>R12</f>
        <v>0</v>
      </c>
      <c r="K49" s="1082">
        <f>S12</f>
        <v>0</v>
      </c>
      <c r="L49" s="1078">
        <f>T12</f>
        <v>0</v>
      </c>
      <c r="M49" s="1280">
        <f>U12</f>
        <v>0</v>
      </c>
      <c r="N49" s="106"/>
      <c r="O49" s="106"/>
      <c r="P49" s="106"/>
      <c r="Q49" s="106"/>
      <c r="R49" s="106"/>
      <c r="S49" s="106"/>
      <c r="T49" s="106"/>
      <c r="U49" s="106"/>
      <c r="V49" s="106"/>
    </row>
    <row r="50" spans="1:22">
      <c r="A50" s="1323"/>
      <c r="B50" s="1080" t="s">
        <v>360</v>
      </c>
      <c r="C50" s="1084"/>
      <c r="D50" s="76" t="str">
        <f t="shared" si="14"/>
        <v>SERVIÇO</v>
      </c>
      <c r="E50" s="1240">
        <f t="shared" si="12"/>
        <v>0</v>
      </c>
      <c r="F50" s="987"/>
      <c r="G50" s="1246"/>
      <c r="H50" s="1246"/>
      <c r="I50" s="1246"/>
      <c r="J50" s="1246"/>
      <c r="K50" s="1246"/>
      <c r="L50" s="1246"/>
      <c r="M50" s="1247"/>
      <c r="N50" s="106"/>
      <c r="O50" s="106"/>
      <c r="P50" s="106"/>
      <c r="Q50" s="106"/>
      <c r="R50" s="106"/>
      <c r="S50" s="106"/>
      <c r="T50" s="106"/>
      <c r="U50" s="106"/>
      <c r="V50" s="106"/>
    </row>
    <row r="51" spans="1:22" ht="15.75" thickBot="1">
      <c r="A51" s="1324"/>
      <c r="B51" s="1325"/>
      <c r="C51" s="1144"/>
      <c r="D51" s="1326" t="str">
        <f t="shared" si="14"/>
        <v>A. EXT.</v>
      </c>
      <c r="E51" s="1244">
        <f t="shared" si="12"/>
        <v>0</v>
      </c>
      <c r="F51" s="1244"/>
      <c r="G51" s="1327" t="s">
        <v>399</v>
      </c>
      <c r="H51" s="1248"/>
      <c r="I51" s="1248"/>
      <c r="J51" s="1248"/>
      <c r="K51" s="1248"/>
      <c r="L51" s="1248"/>
      <c r="M51" s="1249"/>
      <c r="N51" s="106"/>
      <c r="O51" s="106"/>
      <c r="P51" s="106"/>
      <c r="Q51" s="106"/>
      <c r="R51" s="106"/>
      <c r="S51" s="106"/>
      <c r="T51" s="106"/>
      <c r="U51" s="106"/>
      <c r="V51" s="106"/>
    </row>
    <row r="52" spans="1:22" ht="24.75" thickBot="1">
      <c r="A52" s="1071"/>
      <c r="B52" s="1071"/>
      <c r="C52" s="1320"/>
      <c r="D52" s="76"/>
      <c r="E52" s="1256">
        <f>SUM(E37:E51)</f>
        <v>0</v>
      </c>
      <c r="F52" s="150" t="s">
        <v>398</v>
      </c>
      <c r="G52" s="150">
        <f>1*E52</f>
        <v>0</v>
      </c>
      <c r="H52" s="150"/>
      <c r="I52" s="150"/>
      <c r="J52" s="150"/>
      <c r="K52" s="150"/>
      <c r="L52" s="150"/>
      <c r="M52" s="150"/>
      <c r="N52" s="106"/>
      <c r="O52" s="106"/>
      <c r="P52" s="106"/>
      <c r="Q52" s="106"/>
      <c r="R52" s="106"/>
      <c r="S52" s="106"/>
      <c r="T52" s="106"/>
      <c r="U52" s="106"/>
      <c r="V52" s="106"/>
    </row>
    <row r="53" spans="1:22">
      <c r="A53" s="1307"/>
      <c r="B53" s="1308"/>
      <c r="C53" s="1309"/>
      <c r="D53" s="1238" t="str">
        <f>C5</f>
        <v>SALA</v>
      </c>
      <c r="E53" s="987">
        <f>K16</f>
        <v>0</v>
      </c>
      <c r="F53" s="987"/>
      <c r="G53" s="1246"/>
      <c r="H53" s="1246"/>
      <c r="I53" s="1246"/>
      <c r="J53" s="1246"/>
      <c r="K53" s="1246"/>
      <c r="L53" s="1246"/>
      <c r="M53" s="1247"/>
      <c r="N53" s="106"/>
      <c r="O53" s="106"/>
      <c r="P53" s="106"/>
      <c r="Q53" s="106"/>
      <c r="R53" s="106"/>
      <c r="S53" s="106"/>
      <c r="T53" s="106"/>
      <c r="U53" s="106"/>
      <c r="V53" s="106"/>
    </row>
    <row r="54" spans="1:22" ht="15" thickBot="1">
      <c r="A54" s="1277"/>
      <c r="B54" s="1073"/>
      <c r="C54" s="1074"/>
      <c r="D54" s="1237" t="str">
        <f>C6</f>
        <v>QUARTO</v>
      </c>
      <c r="E54" s="1240">
        <f>K17</f>
        <v>0</v>
      </c>
      <c r="F54" s="1244"/>
      <c r="G54" s="1248"/>
      <c r="H54" s="1248"/>
      <c r="I54" s="1248"/>
      <c r="J54" s="1248"/>
      <c r="K54" s="1248"/>
      <c r="L54" s="1248"/>
      <c r="M54" s="1249"/>
      <c r="N54" s="106"/>
      <c r="O54" s="106"/>
      <c r="P54" s="106"/>
      <c r="Q54" s="106"/>
      <c r="R54" s="106"/>
      <c r="S54" s="106"/>
      <c r="T54" s="106"/>
      <c r="U54" s="106"/>
      <c r="V54" s="106"/>
    </row>
    <row r="55" spans="1:22" ht="15" thickBot="1">
      <c r="A55" s="1277">
        <v>3</v>
      </c>
      <c r="B55" s="57" t="s">
        <v>364</v>
      </c>
      <c r="C55" s="1209"/>
      <c r="D55" s="1237" t="str">
        <f>C7</f>
        <v>BANHO</v>
      </c>
      <c r="E55" s="1226">
        <f>K18</f>
        <v>500</v>
      </c>
      <c r="F55" s="1254">
        <f>SUM(E53:E57)</f>
        <v>500</v>
      </c>
      <c r="G55" s="1272">
        <f>IFERROR(F55/C55,0)</f>
        <v>0</v>
      </c>
      <c r="H55" s="1077">
        <f>$O$5*$P$5</f>
        <v>0</v>
      </c>
      <c r="I55" s="1098">
        <f>IFERROR(G55/H55,0)</f>
        <v>0</v>
      </c>
      <c r="J55" s="1256"/>
      <c r="K55" s="1098"/>
      <c r="L55" s="1098"/>
      <c r="M55" s="1251"/>
      <c r="N55" s="106"/>
      <c r="O55" s="106"/>
      <c r="P55" s="106"/>
      <c r="Q55" s="106"/>
      <c r="R55" s="106"/>
      <c r="S55" s="106"/>
      <c r="T55" s="106"/>
      <c r="U55" s="106"/>
      <c r="V55" s="106"/>
    </row>
    <row r="56" spans="1:22">
      <c r="A56" s="1310"/>
      <c r="B56" s="1073"/>
      <c r="C56" s="1081"/>
      <c r="D56" s="1237" t="str">
        <f>C8</f>
        <v>HALL</v>
      </c>
      <c r="E56" s="1240">
        <f>K19</f>
        <v>0</v>
      </c>
      <c r="F56" s="987"/>
      <c r="G56" s="1246"/>
      <c r="H56" s="1246"/>
      <c r="I56" s="1246"/>
      <c r="J56" s="1246"/>
      <c r="K56" s="1246"/>
      <c r="L56" s="1246"/>
      <c r="M56" s="1247"/>
      <c r="N56" s="106"/>
      <c r="O56" s="106"/>
      <c r="P56" s="106"/>
      <c r="Q56" s="106"/>
      <c r="R56" s="106"/>
      <c r="S56" s="106"/>
      <c r="T56" s="106"/>
      <c r="U56" s="106"/>
      <c r="V56" s="106"/>
    </row>
    <row r="57" spans="1:22" ht="15" thickBot="1">
      <c r="A57" s="1311"/>
      <c r="B57" s="1312"/>
      <c r="C57" s="1313"/>
      <c r="D57" s="1239" t="str">
        <f>C9</f>
        <v>QUARTO</v>
      </c>
      <c r="E57" s="1244">
        <f>K20</f>
        <v>0</v>
      </c>
      <c r="F57" s="1244"/>
      <c r="G57" s="1248"/>
      <c r="H57" s="1248"/>
      <c r="I57" s="1248"/>
      <c r="J57" s="1248"/>
      <c r="K57" s="1248"/>
      <c r="L57" s="1248"/>
      <c r="M57" s="1249"/>
      <c r="N57" s="106"/>
      <c r="O57" s="106"/>
      <c r="P57" s="106"/>
      <c r="Q57" s="106"/>
      <c r="R57" s="106"/>
      <c r="S57" s="106"/>
      <c r="T57" s="106"/>
      <c r="U57" s="106"/>
      <c r="V57" s="106"/>
    </row>
    <row r="58" spans="1:22" ht="15" thickBot="1">
      <c r="A58" s="1285">
        <v>4</v>
      </c>
      <c r="B58" s="1286" t="s">
        <v>364</v>
      </c>
      <c r="C58" s="1209"/>
      <c r="D58" s="1287" t="str">
        <f>C22</f>
        <v>COZINHA</v>
      </c>
      <c r="E58" s="1288">
        <f>L22</f>
        <v>0</v>
      </c>
      <c r="F58" s="1289">
        <f t="shared" ref="F58:F66" si="15">SUM(E58)</f>
        <v>0</v>
      </c>
      <c r="G58" s="1290">
        <f t="shared" ref="G58:G67" si="16">IFERROR(F58/C58,0)</f>
        <v>0</v>
      </c>
      <c r="H58" s="1314">
        <f>$O$5*$P$5</f>
        <v>0</v>
      </c>
      <c r="I58" s="1315">
        <f>IFERROR(G58/H58,0)</f>
        <v>0</v>
      </c>
      <c r="J58" s="1291"/>
      <c r="K58" s="1289"/>
      <c r="L58" s="1292"/>
      <c r="M58" s="1091"/>
      <c r="N58" s="106"/>
      <c r="O58" s="106"/>
      <c r="P58" s="106"/>
      <c r="Q58" s="106"/>
      <c r="R58" s="106"/>
      <c r="S58" s="106"/>
      <c r="T58" s="106"/>
      <c r="U58" s="106"/>
      <c r="V58" s="106"/>
    </row>
    <row r="59" spans="1:22" ht="15" thickBot="1">
      <c r="A59" s="1293">
        <v>5</v>
      </c>
      <c r="B59" s="1233" t="s">
        <v>364</v>
      </c>
      <c r="C59" s="1209"/>
      <c r="D59" s="1086" t="str">
        <f>C24</f>
        <v>COPA</v>
      </c>
      <c r="E59" s="1085">
        <f>L24</f>
        <v>0</v>
      </c>
      <c r="F59" s="1087">
        <f t="shared" si="15"/>
        <v>0</v>
      </c>
      <c r="G59" s="1088">
        <f t="shared" si="16"/>
        <v>0</v>
      </c>
      <c r="H59" s="1268">
        <f t="shared" ref="H59:H67" si="17">$O$5*$P$5</f>
        <v>0</v>
      </c>
      <c r="I59" s="1316">
        <f t="shared" ref="I59:I64" si="18">IFERROR(G59/H59,0)</f>
        <v>0</v>
      </c>
      <c r="J59" s="1089"/>
      <c r="K59" s="1087"/>
      <c r="L59" s="1090"/>
      <c r="M59" s="1091"/>
      <c r="N59" s="106"/>
      <c r="O59" s="106"/>
      <c r="P59" s="106"/>
      <c r="Q59" s="106"/>
      <c r="R59" s="106"/>
      <c r="S59" s="106"/>
      <c r="T59" s="106"/>
      <c r="U59" s="106"/>
      <c r="V59" s="106"/>
    </row>
    <row r="60" spans="1:22" ht="15" thickBot="1">
      <c r="A60" s="1294">
        <v>6</v>
      </c>
      <c r="B60" s="1295" t="s">
        <v>364</v>
      </c>
      <c r="C60" s="1209"/>
      <c r="D60" s="1296" t="str">
        <f>C26</f>
        <v>SERVIÇO</v>
      </c>
      <c r="E60" s="1297">
        <f>L26</f>
        <v>0</v>
      </c>
      <c r="F60" s="1298">
        <f t="shared" si="15"/>
        <v>0</v>
      </c>
      <c r="G60" s="1299">
        <f t="shared" si="16"/>
        <v>0</v>
      </c>
      <c r="H60" s="1268">
        <f t="shared" si="17"/>
        <v>0</v>
      </c>
      <c r="I60" s="1317">
        <f t="shared" si="18"/>
        <v>0</v>
      </c>
      <c r="J60" s="1300"/>
      <c r="K60" s="1298"/>
      <c r="L60" s="1301"/>
      <c r="M60" s="1091"/>
      <c r="N60" s="106"/>
      <c r="O60" s="106"/>
      <c r="P60" s="106"/>
      <c r="Q60" s="106"/>
      <c r="R60" s="106"/>
      <c r="S60" s="106"/>
      <c r="T60" s="106"/>
      <c r="U60" s="106"/>
      <c r="V60" s="106"/>
    </row>
    <row r="61" spans="1:22" ht="15" thickBot="1">
      <c r="A61" s="75"/>
      <c r="B61" s="75"/>
      <c r="C61" s="1281"/>
      <c r="D61" s="1283"/>
      <c r="E61" s="1228" t="s">
        <v>349</v>
      </c>
      <c r="F61" s="150" t="s">
        <v>365</v>
      </c>
      <c r="G61" s="1327" t="s">
        <v>399</v>
      </c>
      <c r="H61" s="1284"/>
      <c r="I61" s="150"/>
      <c r="J61" s="150"/>
      <c r="K61" s="150"/>
      <c r="L61" s="183"/>
      <c r="M61" s="1210"/>
      <c r="N61" s="106"/>
      <c r="O61" s="106"/>
      <c r="P61" s="106"/>
      <c r="Q61" s="106"/>
      <c r="R61" s="106"/>
      <c r="S61" s="106"/>
      <c r="T61" s="106"/>
      <c r="U61" s="106"/>
      <c r="V61" s="106"/>
    </row>
    <row r="62" spans="1:22" ht="24.75" thickBot="1">
      <c r="A62" s="75"/>
      <c r="B62" s="75"/>
      <c r="C62" s="1281"/>
      <c r="D62" s="1283"/>
      <c r="E62" s="1254">
        <f>SUM(E53:E60)</f>
        <v>500</v>
      </c>
      <c r="F62" s="150" t="s">
        <v>398</v>
      </c>
      <c r="G62" s="1254">
        <f>0.8*E62</f>
        <v>400</v>
      </c>
      <c r="H62" s="1284"/>
      <c r="I62" s="150"/>
      <c r="J62" s="150"/>
      <c r="K62" s="150"/>
      <c r="L62" s="183"/>
      <c r="M62" s="1210"/>
      <c r="N62" s="106"/>
      <c r="O62" s="106"/>
      <c r="P62" s="106"/>
      <c r="Q62" s="106"/>
      <c r="R62" s="106"/>
      <c r="S62" s="106"/>
      <c r="T62" s="106"/>
      <c r="U62" s="106"/>
      <c r="V62" s="106"/>
    </row>
    <row r="63" spans="1:22" ht="15" thickBot="1">
      <c r="A63" s="75"/>
      <c r="B63" s="75"/>
      <c r="C63" s="1281"/>
      <c r="D63" s="1283"/>
      <c r="E63" s="1252"/>
      <c r="F63" s="150"/>
      <c r="G63" s="1252"/>
      <c r="H63" s="1284"/>
      <c r="I63" s="150"/>
      <c r="J63" s="150"/>
      <c r="K63" s="150"/>
      <c r="L63" s="183"/>
      <c r="M63" s="1210"/>
      <c r="N63" s="106"/>
      <c r="O63" s="106"/>
      <c r="P63" s="106"/>
      <c r="Q63" s="106"/>
      <c r="R63" s="106"/>
      <c r="S63" s="106"/>
      <c r="T63" s="106"/>
      <c r="U63" s="106"/>
      <c r="V63" s="106"/>
    </row>
    <row r="64" spans="1:22" ht="15" thickBot="1">
      <c r="A64" s="1302">
        <v>7</v>
      </c>
      <c r="B64" s="1303" t="s">
        <v>397</v>
      </c>
      <c r="C64" s="1304"/>
      <c r="D64" s="1330" t="str">
        <f>C28</f>
        <v>CHUVEIRO</v>
      </c>
      <c r="E64" s="1334">
        <f>L28</f>
        <v>0</v>
      </c>
      <c r="F64" s="1269">
        <f t="shared" si="15"/>
        <v>0</v>
      </c>
      <c r="G64" s="1305">
        <f t="shared" si="16"/>
        <v>0</v>
      </c>
      <c r="H64" s="1077">
        <f t="shared" si="17"/>
        <v>0</v>
      </c>
      <c r="I64" s="1270">
        <f t="shared" si="18"/>
        <v>0</v>
      </c>
      <c r="J64" s="1291"/>
      <c r="K64" s="1289"/>
      <c r="L64" s="1335"/>
      <c r="M64" s="1091"/>
      <c r="N64" s="106"/>
      <c r="O64" s="106"/>
      <c r="P64" s="106"/>
      <c r="Q64" s="106"/>
      <c r="R64" s="106"/>
      <c r="S64" s="106"/>
      <c r="T64" s="106"/>
      <c r="U64" s="106"/>
      <c r="V64" s="106"/>
    </row>
    <row r="65" spans="1:22" ht="15" thickBot="1">
      <c r="A65" s="1092">
        <v>8</v>
      </c>
      <c r="B65" s="1093" t="s">
        <v>397</v>
      </c>
      <c r="C65" s="1094"/>
      <c r="D65" s="1331" t="str">
        <f>C30</f>
        <v>TORNEIRA</v>
      </c>
      <c r="E65" s="1235">
        <f>L30</f>
        <v>0</v>
      </c>
      <c r="F65" s="1095">
        <f t="shared" si="15"/>
        <v>0</v>
      </c>
      <c r="G65" s="1096">
        <f t="shared" si="16"/>
        <v>0</v>
      </c>
      <c r="H65" s="1243">
        <f t="shared" si="17"/>
        <v>0</v>
      </c>
      <c r="I65" s="1097">
        <f>IFERROR(G65/H65,0)</f>
        <v>0</v>
      </c>
      <c r="J65" s="1089"/>
      <c r="K65" s="1087"/>
      <c r="L65" s="1336"/>
      <c r="M65" s="1091"/>
      <c r="N65" s="106"/>
      <c r="O65" s="106"/>
      <c r="P65" s="106"/>
      <c r="Q65" s="106"/>
      <c r="R65" s="106"/>
      <c r="S65" s="106"/>
      <c r="T65" s="106"/>
      <c r="U65" s="106"/>
      <c r="V65" s="106"/>
    </row>
    <row r="66" spans="1:22" ht="15" thickBot="1">
      <c r="A66" s="1099">
        <v>9</v>
      </c>
      <c r="B66" s="1100" t="s">
        <v>397</v>
      </c>
      <c r="C66" s="1094"/>
      <c r="D66" s="1332" t="str">
        <f>C32</f>
        <v>AR COND.</v>
      </c>
      <c r="E66" s="1101">
        <f>L32</f>
        <v>0</v>
      </c>
      <c r="F66" s="1095">
        <f t="shared" si="15"/>
        <v>0</v>
      </c>
      <c r="G66" s="1096">
        <f t="shared" si="16"/>
        <v>0</v>
      </c>
      <c r="H66" s="1243">
        <f t="shared" si="17"/>
        <v>0</v>
      </c>
      <c r="I66" s="1097">
        <f>IFERROR(G66/H66,0)</f>
        <v>0</v>
      </c>
      <c r="J66" s="1089"/>
      <c r="K66" s="1087"/>
      <c r="L66" s="1336"/>
      <c r="M66" s="1091"/>
      <c r="N66" s="106"/>
      <c r="O66" s="106"/>
      <c r="P66" s="106"/>
      <c r="Q66" s="106"/>
      <c r="R66" s="106"/>
      <c r="S66" s="106"/>
      <c r="T66" s="106"/>
      <c r="U66" s="106"/>
      <c r="V66" s="106"/>
    </row>
    <row r="67" spans="1:22" ht="15" thickBot="1">
      <c r="A67" s="1099">
        <v>10</v>
      </c>
      <c r="B67" s="1100" t="s">
        <v>397</v>
      </c>
      <c r="C67" s="1094"/>
      <c r="D67" s="1333" t="str">
        <f>C34</f>
        <v>BOMBA</v>
      </c>
      <c r="E67" s="1101">
        <f>L34</f>
        <v>0</v>
      </c>
      <c r="F67" s="1095">
        <f>SUM(E67)</f>
        <v>0</v>
      </c>
      <c r="G67" s="1096">
        <f t="shared" si="16"/>
        <v>0</v>
      </c>
      <c r="H67" s="1243">
        <f t="shared" si="17"/>
        <v>0</v>
      </c>
      <c r="I67" s="1097">
        <f>IFERROR(G67/H67,0)</f>
        <v>0</v>
      </c>
      <c r="J67" s="1300"/>
      <c r="K67" s="1298"/>
      <c r="L67" s="1337"/>
      <c r="M67" s="1282"/>
      <c r="N67" s="106"/>
      <c r="O67" s="106"/>
      <c r="P67" s="106"/>
      <c r="Q67" s="106"/>
      <c r="R67" s="106"/>
      <c r="S67" s="106"/>
      <c r="T67" s="106"/>
      <c r="U67" s="106"/>
      <c r="V67" s="106"/>
    </row>
    <row r="68" spans="1:22" ht="15" thickBot="1">
      <c r="A68" s="75"/>
      <c r="B68" s="1318"/>
      <c r="C68" s="1281"/>
      <c r="D68" s="1339" t="s">
        <v>404</v>
      </c>
      <c r="E68" s="1340" t="s">
        <v>349</v>
      </c>
      <c r="F68" s="1252" t="s">
        <v>400</v>
      </c>
      <c r="G68" s="1341" t="s">
        <v>399</v>
      </c>
      <c r="H68" s="1329"/>
      <c r="I68" s="1209"/>
      <c r="J68" s="1252"/>
      <c r="K68" s="1252"/>
      <c r="L68" s="1342"/>
      <c r="M68" s="1328"/>
      <c r="N68" s="106"/>
      <c r="O68" s="106"/>
      <c r="P68" s="106"/>
      <c r="Q68" s="106"/>
      <c r="R68" s="106"/>
      <c r="S68" s="106"/>
      <c r="T68" s="106"/>
      <c r="U68" s="106"/>
      <c r="V68" s="106"/>
    </row>
    <row r="69" spans="1:22" ht="24.75" thickBot="1">
      <c r="A69" s="75"/>
      <c r="B69" s="1318"/>
      <c r="C69" s="1281"/>
      <c r="D69" s="1343"/>
      <c r="E69" s="1101">
        <f>SUM(E64:E67)</f>
        <v>0</v>
      </c>
      <c r="F69" s="1254" t="s">
        <v>401</v>
      </c>
      <c r="G69" s="1254">
        <f>1*E69</f>
        <v>0</v>
      </c>
      <c r="H69" s="1338" t="s">
        <v>402</v>
      </c>
      <c r="I69" s="1348" t="s">
        <v>405</v>
      </c>
      <c r="J69" s="1254" t="s">
        <v>406</v>
      </c>
      <c r="K69" s="1348" t="s">
        <v>221</v>
      </c>
      <c r="L69" s="1348" t="s">
        <v>407</v>
      </c>
      <c r="M69" s="1348" t="s">
        <v>408</v>
      </c>
      <c r="N69" s="106"/>
      <c r="O69" s="106"/>
      <c r="P69" s="106"/>
      <c r="Q69" s="106"/>
      <c r="R69" s="106"/>
      <c r="S69" s="106"/>
      <c r="T69" s="106"/>
      <c r="U69" s="106"/>
      <c r="V69" s="106"/>
    </row>
    <row r="70" spans="1:22" s="60" customFormat="1" ht="15" thickBot="1">
      <c r="A70" s="75"/>
      <c r="B70" s="1318"/>
      <c r="C70" s="1281"/>
      <c r="D70" s="1102" t="s">
        <v>403</v>
      </c>
      <c r="E70" s="1101" t="s">
        <v>266</v>
      </c>
      <c r="F70" s="1254">
        <f>E69</f>
        <v>0</v>
      </c>
      <c r="G70" s="1256">
        <f>G52+G62+G69</f>
        <v>400</v>
      </c>
      <c r="H70" s="1349">
        <f>G70*0.8</f>
        <v>320</v>
      </c>
      <c r="I70" s="1350" t="str">
        <f>IFERROR(H70/I68,"")</f>
        <v/>
      </c>
      <c r="J70" s="1421"/>
      <c r="K70" s="1421"/>
      <c r="L70" s="1421"/>
      <c r="M70" s="1421"/>
      <c r="N70" s="112"/>
      <c r="O70" s="112"/>
      <c r="P70" s="112"/>
      <c r="Q70" s="112"/>
      <c r="R70" s="112"/>
      <c r="S70" s="112"/>
      <c r="T70" s="112"/>
      <c r="U70" s="112"/>
      <c r="V70" s="112"/>
    </row>
    <row r="71" spans="1:22" s="60" customFormat="1" ht="15">
      <c r="A71" s="1352"/>
      <c r="B71" s="1353"/>
      <c r="C71" s="1344"/>
      <c r="D71" s="1345"/>
      <c r="E71" s="1319"/>
      <c r="F71" s="1319"/>
      <c r="G71" s="1346"/>
      <c r="H71" s="1346"/>
      <c r="I71" s="1346"/>
      <c r="J71" s="1241"/>
      <c r="K71" s="1241"/>
      <c r="L71" s="1241"/>
      <c r="M71" s="1241"/>
      <c r="N71" s="1347"/>
      <c r="O71" s="112"/>
      <c r="P71" s="112"/>
      <c r="Q71" s="112"/>
      <c r="R71" s="112"/>
      <c r="S71" s="112"/>
      <c r="T71" s="112"/>
      <c r="U71" s="112"/>
      <c r="V71" s="112"/>
    </row>
    <row r="72" spans="1:22" s="60" customFormat="1" ht="15">
      <c r="A72" s="1352"/>
      <c r="B72" s="1353"/>
      <c r="C72" s="1344"/>
      <c r="D72" s="1345"/>
      <c r="E72" s="1319"/>
      <c r="F72" s="1319"/>
      <c r="G72" s="1346"/>
      <c r="H72" s="1346"/>
      <c r="I72" s="1346"/>
      <c r="J72" s="1241"/>
      <c r="K72" s="1346"/>
      <c r="L72" s="1241"/>
      <c r="M72" s="1241"/>
      <c r="N72" s="1241"/>
      <c r="O72" s="1347"/>
      <c r="P72" s="112"/>
      <c r="Q72" s="112"/>
      <c r="R72" s="112"/>
      <c r="S72" s="112"/>
      <c r="T72" s="112"/>
      <c r="U72" s="112"/>
      <c r="V72" s="112"/>
    </row>
  </sheetData>
  <sheetProtection algorithmName="SHA-512" hashValue="8jRbNzKl0DwUF1bpZaIc/zXAMOdBS7cQO6+9NKhNhL6f1lrVWnL07f7zYXMJ5LUD1q1DuGxSpRwt9TDh+9t/vA==" saltValue="4+eKxFG+8I9I66Z4dVmkRw==" spinCount="100000" sheet="1" objects="1" scenarios="1" selectLockedCells="1"/>
  <mergeCells count="5">
    <mergeCell ref="A72:B72"/>
    <mergeCell ref="D31:J31"/>
    <mergeCell ref="A35:B35"/>
    <mergeCell ref="A36:B36"/>
    <mergeCell ref="A71:B71"/>
  </mergeCells>
  <phoneticPr fontId="40" type="noConversion"/>
  <conditionalFormatting sqref="K10:M10 K11:K12 F16:I27 J5:L5 H5 I5:I14 O7:P20 P21:Q21 O22:P31 F5:G15">
    <cfRule type="cellIs" dxfId="387" priority="68" operator="equal">
      <formula>0</formula>
    </cfRule>
  </conditionalFormatting>
  <conditionalFormatting sqref="K6:M8 K9:L9 I15:J15 L15:M15 J6:J14 K13:M14 K5">
    <cfRule type="cellIs" dxfId="386" priority="69" operator="equal">
      <formula>0</formula>
    </cfRule>
  </conditionalFormatting>
  <conditionalFormatting sqref="L18">
    <cfRule type="cellIs" dxfId="385" priority="70" operator="equal">
      <formula>500</formula>
    </cfRule>
  </conditionalFormatting>
  <conditionalFormatting sqref="N18">
    <cfRule type="cellIs" dxfId="384" priority="71" operator="equal">
      <formula>500</formula>
    </cfRule>
  </conditionalFormatting>
  <conditionalFormatting sqref="N8:N10 N12">
    <cfRule type="cellIs" dxfId="383" priority="72" operator="equal">
      <formula>0.5</formula>
    </cfRule>
  </conditionalFormatting>
  <conditionalFormatting sqref="N7">
    <cfRule type="cellIs" dxfId="382" priority="73" operator="equal">
      <formula>0</formula>
    </cfRule>
  </conditionalFormatting>
  <conditionalFormatting sqref="O21">
    <cfRule type="cellIs" dxfId="381" priority="74" operator="equal">
      <formula>0.5</formula>
    </cfRule>
  </conditionalFormatting>
  <conditionalFormatting sqref="N23">
    <cfRule type="cellIs" dxfId="380" priority="75" operator="equal">
      <formula>0.5</formula>
    </cfRule>
  </conditionalFormatting>
  <conditionalFormatting sqref="N27">
    <cfRule type="cellIs" dxfId="379" priority="76" operator="equal">
      <formula>0.5</formula>
    </cfRule>
  </conditionalFormatting>
  <conditionalFormatting sqref="N25">
    <cfRule type="cellIs" dxfId="378" priority="77" operator="equal">
      <formula>0.5</formula>
    </cfRule>
  </conditionalFormatting>
  <conditionalFormatting sqref="N29">
    <cfRule type="cellIs" dxfId="377" priority="78" operator="equal">
      <formula>0.5</formula>
    </cfRule>
  </conditionalFormatting>
  <conditionalFormatting sqref="Q18">
    <cfRule type="cellIs" dxfId="376" priority="79" operator="equal">
      <formula>500</formula>
    </cfRule>
  </conditionalFormatting>
  <conditionalFormatting sqref="O37 Q28 Q26 Q24 Q22 N31 Q30:Q34 N33">
    <cfRule type="cellIs" dxfId="375" priority="80" operator="equal">
      <formula>0</formula>
    </cfRule>
  </conditionalFormatting>
  <conditionalFormatting sqref="N12">
    <cfRule type="cellIs" dxfId="374" priority="81" operator="equal">
      <formula>0</formula>
    </cfRule>
  </conditionalFormatting>
  <conditionalFormatting sqref="H5:H14">
    <cfRule type="cellIs" dxfId="373" priority="27" operator="equal">
      <formula>-1</formula>
    </cfRule>
    <cfRule type="cellIs" dxfId="372" priority="84" operator="equal">
      <formula>0</formula>
    </cfRule>
  </conditionalFormatting>
  <conditionalFormatting sqref="H15">
    <cfRule type="cellIs" dxfId="371" priority="85" operator="equal">
      <formula>0</formula>
    </cfRule>
  </conditionalFormatting>
  <conditionalFormatting sqref="K16:K17">
    <cfRule type="cellIs" dxfId="370" priority="87" operator="equal">
      <formula>0</formula>
    </cfRule>
  </conditionalFormatting>
  <conditionalFormatting sqref="K19:K20">
    <cfRule type="cellIs" dxfId="369" priority="88" operator="equal">
      <formula>0</formula>
    </cfRule>
  </conditionalFormatting>
  <conditionalFormatting sqref="D16:E26">
    <cfRule type="cellIs" dxfId="368" priority="89" operator="equal">
      <formula>0</formula>
    </cfRule>
  </conditionalFormatting>
  <conditionalFormatting sqref="D16:E26">
    <cfRule type="cellIs" dxfId="367" priority="90" operator="equal">
      <formula>0</formula>
    </cfRule>
  </conditionalFormatting>
  <conditionalFormatting sqref="D16:E26 H58:H70 I58:M65 E43:M52 E58:G65">
    <cfRule type="cellIs" dxfId="366" priority="67" operator="equal">
      <formula>0</formula>
    </cfRule>
  </conditionalFormatting>
  <conditionalFormatting sqref="K18">
    <cfRule type="cellIs" dxfId="365" priority="66" operator="equal">
      <formula>500</formula>
    </cfRule>
  </conditionalFormatting>
  <conditionalFormatting sqref="C16:C26">
    <cfRule type="cellIs" dxfId="364" priority="64" operator="equal">
      <formula>0</formula>
    </cfRule>
  </conditionalFormatting>
  <conditionalFormatting sqref="K22:L26">
    <cfRule type="cellIs" dxfId="363" priority="63" operator="equal">
      <formula>0</formula>
    </cfRule>
  </conditionalFormatting>
  <conditionalFormatting sqref="N24">
    <cfRule type="cellIs" dxfId="362" priority="61" operator="equal">
      <formula>0</formula>
    </cfRule>
  </conditionalFormatting>
  <conditionalFormatting sqref="E71:M72 J59:M70">
    <cfRule type="cellIs" dxfId="361" priority="59" operator="equal">
      <formula>0</formula>
    </cfRule>
  </conditionalFormatting>
  <conditionalFormatting sqref="C55">
    <cfRule type="cellIs" dxfId="360" priority="57" operator="equal">
      <formula>0</formula>
    </cfRule>
  </conditionalFormatting>
  <conditionalFormatting sqref="C59">
    <cfRule type="cellIs" dxfId="359" priority="56" operator="equal">
      <formula>0</formula>
    </cfRule>
  </conditionalFormatting>
  <conditionalFormatting sqref="C60:C63">
    <cfRule type="cellIs" dxfId="358" priority="55" operator="equal">
      <formula>0</formula>
    </cfRule>
  </conditionalFormatting>
  <conditionalFormatting sqref="C64">
    <cfRule type="cellIs" dxfId="357" priority="54" operator="equal">
      <formula>0</formula>
    </cfRule>
  </conditionalFormatting>
  <conditionalFormatting sqref="C65:C70">
    <cfRule type="cellIs" dxfId="356" priority="53" operator="equal">
      <formula>0</formula>
    </cfRule>
  </conditionalFormatting>
  <conditionalFormatting sqref="C58">
    <cfRule type="cellIs" dxfId="355" priority="52" operator="equal">
      <formula>0</formula>
    </cfRule>
  </conditionalFormatting>
  <conditionalFormatting sqref="C49">
    <cfRule type="cellIs" dxfId="354" priority="51" operator="equal">
      <formula>0</formula>
    </cfRule>
  </conditionalFormatting>
  <conditionalFormatting sqref="C45">
    <cfRule type="cellIs" dxfId="353" priority="50" operator="equal">
      <formula>0</formula>
    </cfRule>
  </conditionalFormatting>
  <conditionalFormatting sqref="M12">
    <cfRule type="cellIs" dxfId="352" priority="41" operator="equal">
      <formula>0</formula>
    </cfRule>
  </conditionalFormatting>
  <conditionalFormatting sqref="F66">
    <cfRule type="cellIs" dxfId="351" priority="47" operator="equal">
      <formula>0</formula>
    </cfRule>
  </conditionalFormatting>
  <conditionalFormatting sqref="F67:F70">
    <cfRule type="cellIs" dxfId="350" priority="46" operator="equal">
      <formula>0</formula>
    </cfRule>
  </conditionalFormatting>
  <conditionalFormatting sqref="G66 I66">
    <cfRule type="cellIs" dxfId="349" priority="45" operator="equal">
      <formula>0</formula>
    </cfRule>
  </conditionalFormatting>
  <conditionalFormatting sqref="G67:G70 I67 I69:I70">
    <cfRule type="cellIs" dxfId="348" priority="44" operator="equal">
      <formula>0</formula>
    </cfRule>
  </conditionalFormatting>
  <conditionalFormatting sqref="K66:K68">
    <cfRule type="cellIs" dxfId="347" priority="42" operator="equal">
      <formula>0</formula>
    </cfRule>
  </conditionalFormatting>
  <conditionalFormatting sqref="O32:P32">
    <cfRule type="cellIs" dxfId="346" priority="40" operator="equal">
      <formula>0</formula>
    </cfRule>
  </conditionalFormatting>
  <conditionalFormatting sqref="O34:P34">
    <cfRule type="cellIs" dxfId="345" priority="39" operator="equal">
      <formula>0</formula>
    </cfRule>
  </conditionalFormatting>
  <conditionalFormatting sqref="N22">
    <cfRule type="cellIs" dxfId="344" priority="38" operator="equal">
      <formula>500</formula>
    </cfRule>
  </conditionalFormatting>
  <conditionalFormatting sqref="N32 N30 N28 N26">
    <cfRule type="cellIs" dxfId="343" priority="37" operator="equal">
      <formula>0</formula>
    </cfRule>
  </conditionalFormatting>
  <conditionalFormatting sqref="N34">
    <cfRule type="cellIs" dxfId="342" priority="36" operator="equal">
      <formula>0</formula>
    </cfRule>
  </conditionalFormatting>
  <conditionalFormatting sqref="M18">
    <cfRule type="cellIs" dxfId="341" priority="35" operator="equal">
      <formula>0</formula>
    </cfRule>
  </conditionalFormatting>
  <conditionalFormatting sqref="M22">
    <cfRule type="cellIs" dxfId="340" priority="34" operator="equal">
      <formula>0</formula>
    </cfRule>
  </conditionalFormatting>
  <conditionalFormatting sqref="M24">
    <cfRule type="cellIs" dxfId="339" priority="33" operator="equal">
      <formula>0</formula>
    </cfRule>
  </conditionalFormatting>
  <conditionalFormatting sqref="M26">
    <cfRule type="cellIs" dxfId="338" priority="32" operator="equal">
      <formula>0</formula>
    </cfRule>
  </conditionalFormatting>
  <conditionalFormatting sqref="M28">
    <cfRule type="cellIs" dxfId="337" priority="31" operator="equal">
      <formula>0</formula>
    </cfRule>
  </conditionalFormatting>
  <conditionalFormatting sqref="M30">
    <cfRule type="cellIs" dxfId="336" priority="30" operator="equal">
      <formula>0</formula>
    </cfRule>
  </conditionalFormatting>
  <conditionalFormatting sqref="M32">
    <cfRule type="cellIs" dxfId="335" priority="29" operator="equal">
      <formula>0</formula>
    </cfRule>
  </conditionalFormatting>
  <conditionalFormatting sqref="M34">
    <cfRule type="cellIs" dxfId="334" priority="28" operator="equal">
      <formula>0</formula>
    </cfRule>
  </conditionalFormatting>
  <conditionalFormatting sqref="J5:K14">
    <cfRule type="cellIs" dxfId="333" priority="26" operator="equal">
      <formula>-60</formula>
    </cfRule>
  </conditionalFormatting>
  <conditionalFormatting sqref="E43:E52 F52:M52">
    <cfRule type="cellIs" dxfId="332" priority="25" operator="equal">
      <formula>-60</formula>
    </cfRule>
  </conditionalFormatting>
  <conditionalFormatting sqref="L7">
    <cfRule type="cellIs" dxfId="331" priority="21" operator="equal">
      <formula>40</formula>
    </cfRule>
    <cfRule type="cellIs" dxfId="330" priority="22" operator="equal">
      <formula>1400</formula>
    </cfRule>
    <cfRule type="cellIs" dxfId="329" priority="23" operator="equal">
      <formula>IF(SUM(K5:K9)&lt;=0,0,IF(SUM(K5:K9)&gt;0,SUM(K5:K9)))</formula>
    </cfRule>
  </conditionalFormatting>
  <conditionalFormatting sqref="G5:G14">
    <cfRule type="cellIs" dxfId="328" priority="20" operator="equal">
      <formula>6</formula>
    </cfRule>
  </conditionalFormatting>
  <conditionalFormatting sqref="L12">
    <cfRule type="cellIs" dxfId="327" priority="19" operator="equal">
      <formula>0</formula>
    </cfRule>
  </conditionalFormatting>
  <conditionalFormatting sqref="L12">
    <cfRule type="cellIs" dxfId="326" priority="16" operator="equal">
      <formula>40</formula>
    </cfRule>
    <cfRule type="cellIs" dxfId="325" priority="17" operator="equal">
      <formula>1400</formula>
    </cfRule>
    <cfRule type="cellIs" dxfId="324" priority="18" operator="equal">
      <formula>IF(SUM(K10:K14)&lt;=0,0,IF(SUM(K10:K14)&gt;0,SUM(K10:K14)))</formula>
    </cfRule>
  </conditionalFormatting>
  <conditionalFormatting sqref="F45:M45">
    <cfRule type="cellIs" dxfId="323" priority="15" operator="greaterThan">
      <formula>0</formula>
    </cfRule>
  </conditionalFormatting>
  <conditionalFormatting sqref="E43:E52 F52:M52">
    <cfRule type="cellIs" dxfId="322" priority="14" operator="greaterThan">
      <formula>0</formula>
    </cfRule>
  </conditionalFormatting>
  <conditionalFormatting sqref="F49:M49">
    <cfRule type="cellIs" dxfId="321" priority="13" operator="greaterThan">
      <formula>0</formula>
    </cfRule>
  </conditionalFormatting>
  <conditionalFormatting sqref="H45">
    <cfRule type="cellIs" dxfId="320" priority="9" operator="greaterThan">
      <formula>0</formula>
    </cfRule>
  </conditionalFormatting>
  <conditionalFormatting sqref="H49">
    <cfRule type="cellIs" dxfId="319" priority="8" operator="greaterThan">
      <formula>0</formula>
    </cfRule>
  </conditionalFormatting>
  <conditionalFormatting sqref="H49">
    <cfRule type="cellIs" dxfId="318" priority="7" operator="greaterThan">
      <formula>0</formula>
    </cfRule>
  </conditionalFormatting>
  <conditionalFormatting sqref="E58:M67 E68:H68 J68:M68 E69:M70">
    <cfRule type="cellIs" dxfId="317" priority="4" operator="greaterThan">
      <formula>0</formula>
    </cfRule>
  </conditionalFormatting>
  <conditionalFormatting sqref="E52:M52">
    <cfRule type="cellIs" dxfId="316" priority="3" operator="greaterThan">
      <formula>100</formula>
    </cfRule>
  </conditionalFormatting>
  <conditionalFormatting sqref="E53:M57">
    <cfRule type="cellIs" dxfId="315" priority="2" operator="greaterThan">
      <formula>0</formula>
    </cfRule>
  </conditionalFormatting>
  <conditionalFormatting sqref="I68">
    <cfRule type="cellIs" dxfId="314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1"/>
  <sheetViews>
    <sheetView showGridLines="0" topLeftCell="A25" zoomScale="86" zoomScaleNormal="86" workbookViewId="0">
      <selection activeCell="A40" sqref="A40"/>
    </sheetView>
  </sheetViews>
  <sheetFormatPr defaultColWidth="12.625" defaultRowHeight="15" customHeight="1"/>
  <cols>
    <col min="1" max="1" width="22.5" customWidth="1"/>
    <col min="2" max="2" width="11" customWidth="1"/>
    <col min="3" max="3" width="11.75" customWidth="1"/>
    <col min="4" max="4" width="8.75" customWidth="1"/>
    <col min="5" max="5" width="10.875" customWidth="1"/>
    <col min="6" max="6" width="11.25" customWidth="1"/>
    <col min="7" max="7" width="10.875" customWidth="1"/>
    <col min="8" max="8" width="10" customWidth="1"/>
    <col min="9" max="9" width="10.125" customWidth="1"/>
    <col min="10" max="10" width="8.75" customWidth="1"/>
    <col min="11" max="11" width="10.5" customWidth="1"/>
    <col min="12" max="14" width="8.75" customWidth="1"/>
    <col min="15" max="16" width="8.625" customWidth="1"/>
    <col min="17" max="17" width="9.875" customWidth="1"/>
    <col min="18" max="18" width="8.625" customWidth="1"/>
    <col min="19" max="19" width="9.625" customWidth="1"/>
    <col min="20" max="20" width="8.625" customWidth="1"/>
    <col min="21" max="25" width="8.75" customWidth="1"/>
    <col min="26" max="26" width="11.875" customWidth="1"/>
    <col min="27" max="27" width="7.625" customWidth="1"/>
    <col min="28" max="28" width="8.75" customWidth="1"/>
    <col min="29" max="29" width="9.75" customWidth="1"/>
    <col min="30" max="30" width="9.5" customWidth="1"/>
  </cols>
  <sheetData>
    <row r="1" spans="1:25" ht="15.75" customHeight="1">
      <c r="B1" s="61"/>
      <c r="C1" s="43"/>
      <c r="D1" s="43"/>
      <c r="E1" s="66"/>
      <c r="F1" s="63"/>
      <c r="G1" s="43"/>
      <c r="H1" s="43"/>
      <c r="I1" s="63"/>
      <c r="J1" s="67"/>
      <c r="K1" s="142"/>
      <c r="M1" s="43"/>
      <c r="O1" s="43"/>
      <c r="P1" s="147"/>
      <c r="Q1" s="2"/>
      <c r="S1" s="2"/>
      <c r="T1" s="4"/>
      <c r="U1" s="2"/>
      <c r="V1" s="2"/>
      <c r="W1" s="2"/>
      <c r="X1" s="2"/>
      <c r="Y1" s="36"/>
    </row>
    <row r="2" spans="1:25" ht="15.75" customHeight="1" thickBot="1">
      <c r="A2" s="103" t="s">
        <v>113</v>
      </c>
      <c r="C2" s="291"/>
      <c r="D2" s="291"/>
      <c r="I2" s="41"/>
      <c r="K2" s="143"/>
      <c r="P2" s="148"/>
      <c r="Q2" s="21"/>
      <c r="R2" s="4"/>
      <c r="S2" s="4"/>
      <c r="T2" s="4"/>
      <c r="U2" s="2"/>
      <c r="V2" s="4"/>
      <c r="W2" s="4"/>
      <c r="X2" s="4"/>
      <c r="Y2" s="39"/>
    </row>
    <row r="3" spans="1:25" ht="57.75" customHeight="1" thickBot="1">
      <c r="A3" s="21"/>
      <c r="B3" s="583" t="s">
        <v>263</v>
      </c>
      <c r="C3" s="578" t="s">
        <v>257</v>
      </c>
      <c r="D3" s="579" t="s">
        <v>302</v>
      </c>
      <c r="E3" s="738" t="s">
        <v>258</v>
      </c>
      <c r="F3" s="578" t="s">
        <v>259</v>
      </c>
      <c r="G3" s="578" t="s">
        <v>260</v>
      </c>
      <c r="H3" s="580" t="s">
        <v>261</v>
      </c>
      <c r="I3" s="578" t="s">
        <v>262</v>
      </c>
      <c r="J3" s="579" t="s">
        <v>264</v>
      </c>
      <c r="K3" s="581" t="s">
        <v>265</v>
      </c>
      <c r="L3" s="582"/>
      <c r="M3" s="584" t="s">
        <v>267</v>
      </c>
      <c r="N3" s="762" t="s">
        <v>268</v>
      </c>
      <c r="O3" s="585" t="s">
        <v>6</v>
      </c>
      <c r="P3" s="585" t="s">
        <v>7</v>
      </c>
      <c r="Q3" s="586" t="s">
        <v>269</v>
      </c>
      <c r="R3" s="587" t="s">
        <v>270</v>
      </c>
      <c r="S3" s="588" t="s">
        <v>271</v>
      </c>
      <c r="T3" s="589" t="s">
        <v>222</v>
      </c>
      <c r="U3" s="590" t="s">
        <v>272</v>
      </c>
      <c r="V3" s="4"/>
      <c r="W3" s="4"/>
      <c r="X3" s="4"/>
    </row>
    <row r="4" spans="1:25" ht="15.75" customHeight="1">
      <c r="A4" s="145" t="s">
        <v>128</v>
      </c>
      <c r="B4" s="751" t="s">
        <v>247</v>
      </c>
      <c r="C4" s="601"/>
      <c r="D4" s="745"/>
      <c r="E4" s="748">
        <f>C4*D4</f>
        <v>0</v>
      </c>
      <c r="F4" s="603"/>
      <c r="G4" s="604"/>
      <c r="H4" s="604"/>
      <c r="I4" s="601"/>
      <c r="J4" s="602"/>
      <c r="K4" s="605" t="str">
        <f>IFERROR(E4*F4*G4*H4/I4/J4,"")</f>
        <v/>
      </c>
      <c r="L4" s="606">
        <f>3^0.5</f>
        <v>1.7320508075688772</v>
      </c>
      <c r="M4" s="607"/>
      <c r="N4" s="761"/>
      <c r="O4" s="607"/>
      <c r="P4" s="607"/>
      <c r="Q4" s="608"/>
      <c r="R4" s="608"/>
      <c r="S4" s="608"/>
      <c r="T4" s="625"/>
      <c r="U4" s="626"/>
      <c r="V4" s="4"/>
      <c r="W4" s="4"/>
      <c r="X4" s="4"/>
    </row>
    <row r="5" spans="1:25" ht="15.75" customHeight="1">
      <c r="A5" s="146" t="s">
        <v>124</v>
      </c>
      <c r="B5" s="752" t="s">
        <v>248</v>
      </c>
      <c r="C5" s="595"/>
      <c r="D5" s="746"/>
      <c r="E5" s="749">
        <f t="shared" ref="E5:E13" si="0">C5*D5</f>
        <v>0</v>
      </c>
      <c r="F5" s="596"/>
      <c r="G5" s="597"/>
      <c r="H5" s="597"/>
      <c r="I5" s="595"/>
      <c r="J5" s="598"/>
      <c r="K5" s="599" t="str">
        <f t="shared" ref="K5:K13" si="1">IFERROR(E5*F5*G5*H5/I5/J5,"")</f>
        <v/>
      </c>
      <c r="L5" s="600">
        <f t="shared" ref="L5:L14" si="2">3^0.5</f>
        <v>1.7320508075688772</v>
      </c>
      <c r="M5" s="592"/>
      <c r="N5" s="739"/>
      <c r="O5" s="592"/>
      <c r="P5" s="763"/>
      <c r="Q5" s="591"/>
      <c r="R5" s="621"/>
      <c r="S5" s="621"/>
      <c r="T5" s="755"/>
      <c r="U5" s="754"/>
      <c r="V5" s="4"/>
      <c r="W5" s="4"/>
      <c r="X5" s="4"/>
    </row>
    <row r="6" spans="1:25" ht="15.75" customHeight="1">
      <c r="A6" s="146" t="s">
        <v>125</v>
      </c>
      <c r="B6" s="752" t="s">
        <v>249</v>
      </c>
      <c r="C6" s="595"/>
      <c r="D6" s="746"/>
      <c r="E6" s="749">
        <f t="shared" si="0"/>
        <v>0</v>
      </c>
      <c r="F6" s="596"/>
      <c r="G6" s="597"/>
      <c r="H6" s="597"/>
      <c r="I6" s="595"/>
      <c r="J6" s="598"/>
      <c r="K6" s="599" t="str">
        <f t="shared" si="1"/>
        <v/>
      </c>
      <c r="L6" s="600">
        <f t="shared" si="2"/>
        <v>1.7320508075688772</v>
      </c>
      <c r="M6" s="592"/>
      <c r="N6" s="739" t="str">
        <f t="shared" ref="N6:N13" si="3">IFERROR(K6/L6/M6,"")</f>
        <v/>
      </c>
      <c r="O6" s="592"/>
      <c r="P6" s="593"/>
      <c r="Q6" s="591" t="str">
        <f t="shared" ref="Q6:Q14" si="4">IFERROR(N6/O6/P6,"")</f>
        <v/>
      </c>
      <c r="R6" s="621"/>
      <c r="S6" s="621"/>
      <c r="T6" s="755"/>
      <c r="U6" s="754"/>
      <c r="V6" s="4"/>
      <c r="W6" s="4"/>
      <c r="X6" s="4"/>
    </row>
    <row r="7" spans="1:25" ht="15.75" customHeight="1">
      <c r="A7" s="146" t="s">
        <v>126</v>
      </c>
      <c r="B7" s="752" t="s">
        <v>250</v>
      </c>
      <c r="C7" s="595"/>
      <c r="D7" s="746"/>
      <c r="E7" s="749">
        <f t="shared" si="0"/>
        <v>0</v>
      </c>
      <c r="F7" s="596"/>
      <c r="G7" s="597"/>
      <c r="H7" s="597"/>
      <c r="I7" s="595"/>
      <c r="J7" s="598"/>
      <c r="K7" s="599" t="str">
        <f t="shared" si="1"/>
        <v/>
      </c>
      <c r="L7" s="600">
        <f t="shared" si="2"/>
        <v>1.7320508075688772</v>
      </c>
      <c r="M7" s="592"/>
      <c r="N7" s="739" t="str">
        <f t="shared" si="3"/>
        <v/>
      </c>
      <c r="O7" s="592"/>
      <c r="P7" s="593"/>
      <c r="Q7" s="591" t="str">
        <f t="shared" si="4"/>
        <v/>
      </c>
      <c r="R7" s="621"/>
      <c r="S7" s="621"/>
      <c r="T7" s="755"/>
      <c r="U7" s="754"/>
      <c r="V7" s="4"/>
      <c r="W7" s="4"/>
      <c r="X7" s="4"/>
    </row>
    <row r="8" spans="1:25" ht="15.75" customHeight="1">
      <c r="A8" s="21"/>
      <c r="B8" s="752" t="s">
        <v>251</v>
      </c>
      <c r="C8" s="595"/>
      <c r="D8" s="746"/>
      <c r="E8" s="749">
        <f t="shared" si="0"/>
        <v>0</v>
      </c>
      <c r="F8" s="596"/>
      <c r="G8" s="597"/>
      <c r="H8" s="597"/>
      <c r="I8" s="595"/>
      <c r="J8" s="598"/>
      <c r="K8" s="599" t="str">
        <f t="shared" si="1"/>
        <v/>
      </c>
      <c r="L8" s="600">
        <f t="shared" si="2"/>
        <v>1.7320508075688772</v>
      </c>
      <c r="M8" s="592"/>
      <c r="N8" s="739" t="str">
        <f t="shared" si="3"/>
        <v/>
      </c>
      <c r="O8" s="592"/>
      <c r="P8" s="593"/>
      <c r="Q8" s="591" t="str">
        <f t="shared" si="4"/>
        <v/>
      </c>
      <c r="R8" s="621"/>
      <c r="S8" s="621"/>
      <c r="T8" s="755"/>
      <c r="U8" s="754"/>
      <c r="V8" s="4"/>
      <c r="W8" s="4"/>
      <c r="X8" s="4"/>
    </row>
    <row r="9" spans="1:25" ht="15.75" customHeight="1">
      <c r="A9" s="21"/>
      <c r="B9" s="752" t="s">
        <v>252</v>
      </c>
      <c r="C9" s="595"/>
      <c r="D9" s="746"/>
      <c r="E9" s="749">
        <f t="shared" si="0"/>
        <v>0</v>
      </c>
      <c r="F9" s="596"/>
      <c r="G9" s="597"/>
      <c r="H9" s="597"/>
      <c r="I9" s="595"/>
      <c r="J9" s="598"/>
      <c r="K9" s="599" t="str">
        <f t="shared" si="1"/>
        <v/>
      </c>
      <c r="L9" s="600">
        <f t="shared" si="2"/>
        <v>1.7320508075688772</v>
      </c>
      <c r="M9" s="593"/>
      <c r="N9" s="739" t="str">
        <f t="shared" si="3"/>
        <v/>
      </c>
      <c r="O9" s="594"/>
      <c r="P9" s="594"/>
      <c r="Q9" s="591" t="str">
        <f t="shared" si="4"/>
        <v/>
      </c>
      <c r="R9" s="622"/>
      <c r="S9" s="622"/>
      <c r="T9" s="755"/>
      <c r="U9" s="754"/>
    </row>
    <row r="10" spans="1:25" ht="15.75" customHeight="1">
      <c r="A10" s="21"/>
      <c r="B10" s="752" t="s">
        <v>253</v>
      </c>
      <c r="C10" s="595"/>
      <c r="D10" s="746"/>
      <c r="E10" s="749">
        <f t="shared" si="0"/>
        <v>0</v>
      </c>
      <c r="F10" s="596"/>
      <c r="G10" s="597"/>
      <c r="H10" s="597"/>
      <c r="I10" s="595"/>
      <c r="J10" s="598"/>
      <c r="K10" s="599" t="str">
        <f t="shared" si="1"/>
        <v/>
      </c>
      <c r="L10" s="600">
        <f t="shared" si="2"/>
        <v>1.7320508075688772</v>
      </c>
      <c r="M10" s="593"/>
      <c r="N10" s="739" t="str">
        <f t="shared" si="3"/>
        <v/>
      </c>
      <c r="O10" s="594"/>
      <c r="P10" s="594"/>
      <c r="Q10" s="591" t="str">
        <f t="shared" si="4"/>
        <v/>
      </c>
      <c r="R10" s="622"/>
      <c r="S10" s="622"/>
      <c r="T10" s="755"/>
      <c r="U10" s="754"/>
    </row>
    <row r="11" spans="1:25" ht="15.75" customHeight="1">
      <c r="A11" s="2"/>
      <c r="B11" s="752" t="s">
        <v>254</v>
      </c>
      <c r="C11" s="595"/>
      <c r="D11" s="746"/>
      <c r="E11" s="749">
        <f t="shared" si="0"/>
        <v>0</v>
      </c>
      <c r="F11" s="596"/>
      <c r="G11" s="597"/>
      <c r="H11" s="597"/>
      <c r="I11" s="595"/>
      <c r="J11" s="598"/>
      <c r="K11" s="599" t="str">
        <f t="shared" si="1"/>
        <v/>
      </c>
      <c r="L11" s="600">
        <f t="shared" si="2"/>
        <v>1.7320508075688772</v>
      </c>
      <c r="M11" s="593"/>
      <c r="N11" s="739" t="str">
        <f t="shared" si="3"/>
        <v/>
      </c>
      <c r="O11" s="594"/>
      <c r="P11" s="594"/>
      <c r="Q11" s="591" t="str">
        <f t="shared" si="4"/>
        <v/>
      </c>
      <c r="R11" s="622"/>
      <c r="S11" s="622"/>
      <c r="T11" s="755"/>
      <c r="U11" s="754"/>
      <c r="X11" s="744" t="s">
        <v>301</v>
      </c>
    </row>
    <row r="12" spans="1:25" ht="15.75" customHeight="1">
      <c r="A12" s="2"/>
      <c r="B12" s="752" t="s">
        <v>255</v>
      </c>
      <c r="C12" s="595"/>
      <c r="D12" s="746"/>
      <c r="E12" s="749">
        <f t="shared" si="0"/>
        <v>0</v>
      </c>
      <c r="F12" s="596"/>
      <c r="G12" s="597"/>
      <c r="H12" s="597"/>
      <c r="I12" s="595"/>
      <c r="J12" s="598"/>
      <c r="K12" s="599" t="str">
        <f t="shared" si="1"/>
        <v/>
      </c>
      <c r="L12" s="600">
        <f t="shared" si="2"/>
        <v>1.7320508075688772</v>
      </c>
      <c r="M12" s="593"/>
      <c r="N12" s="739" t="str">
        <f t="shared" si="3"/>
        <v/>
      </c>
      <c r="O12" s="594"/>
      <c r="P12" s="594"/>
      <c r="Q12" s="591" t="str">
        <f t="shared" si="4"/>
        <v/>
      </c>
      <c r="R12" s="622"/>
      <c r="S12" s="622"/>
      <c r="T12" s="755"/>
      <c r="U12" s="754"/>
      <c r="W12" s="2"/>
      <c r="X12" s="2"/>
      <c r="Y12" s="36"/>
    </row>
    <row r="13" spans="1:25" ht="15.75" customHeight="1" thickBot="1">
      <c r="A13" s="2"/>
      <c r="B13" s="753" t="s">
        <v>256</v>
      </c>
      <c r="C13" s="614"/>
      <c r="D13" s="747"/>
      <c r="E13" s="750">
        <f t="shared" si="0"/>
        <v>0</v>
      </c>
      <c r="F13" s="616"/>
      <c r="G13" s="617"/>
      <c r="H13" s="617"/>
      <c r="I13" s="614"/>
      <c r="J13" s="615"/>
      <c r="K13" s="618" t="str">
        <f t="shared" si="1"/>
        <v/>
      </c>
      <c r="L13" s="609">
        <f t="shared" si="2"/>
        <v>1.7320508075688772</v>
      </c>
      <c r="M13" s="619"/>
      <c r="N13" s="760" t="str">
        <f t="shared" si="3"/>
        <v/>
      </c>
      <c r="O13" s="620"/>
      <c r="P13" s="620"/>
      <c r="Q13" s="610" t="str">
        <f t="shared" si="4"/>
        <v/>
      </c>
      <c r="R13" s="623"/>
      <c r="S13" s="623"/>
      <c r="T13" s="756"/>
      <c r="U13" s="757"/>
      <c r="W13" s="42"/>
      <c r="X13" s="42"/>
      <c r="Y13" s="39"/>
    </row>
    <row r="14" spans="1:25" ht="15.75" customHeight="1" thickBot="1">
      <c r="B14" s="219"/>
      <c r="C14" s="220"/>
      <c r="D14" s="95"/>
      <c r="E14" s="221"/>
      <c r="F14" s="222"/>
      <c r="G14" s="221"/>
      <c r="H14" s="223"/>
      <c r="I14" s="567" t="s">
        <v>299</v>
      </c>
      <c r="J14" s="627" t="s">
        <v>273</v>
      </c>
      <c r="K14" s="628">
        <f>SUM(K4:K13)</f>
        <v>0</v>
      </c>
      <c r="L14" s="609">
        <f t="shared" si="2"/>
        <v>1.7320508075688772</v>
      </c>
      <c r="M14" s="611"/>
      <c r="N14" s="612"/>
      <c r="O14" s="613"/>
      <c r="P14" s="613"/>
      <c r="Q14" s="610" t="str">
        <f t="shared" si="4"/>
        <v/>
      </c>
      <c r="R14" s="624"/>
      <c r="S14" s="624"/>
      <c r="T14" s="758"/>
      <c r="U14" s="759"/>
      <c r="W14" s="4"/>
      <c r="X14" s="4"/>
      <c r="Y14" s="4"/>
    </row>
    <row r="15" spans="1:25" ht="15.75" customHeight="1">
      <c r="I15" s="577" t="s">
        <v>266</v>
      </c>
      <c r="K15" s="764"/>
      <c r="W15" s="4"/>
      <c r="X15" s="4"/>
      <c r="Y15" s="4"/>
    </row>
    <row r="16" spans="1:25" ht="15.75" customHeight="1" thickBot="1">
      <c r="C16" s="141"/>
      <c r="D16" s="144" t="s">
        <v>127</v>
      </c>
      <c r="E16" s="21"/>
      <c r="F16" s="40"/>
      <c r="G16" s="40"/>
      <c r="H16" s="272"/>
      <c r="I16" s="681"/>
      <c r="K16" s="705" t="s">
        <v>305</v>
      </c>
      <c r="O16" s="705" t="s">
        <v>306</v>
      </c>
      <c r="V16" s="4"/>
      <c r="W16" s="4"/>
      <c r="X16" s="4"/>
      <c r="Y16" s="4"/>
    </row>
    <row r="17" spans="1:25" ht="14.25" customHeight="1">
      <c r="B17" s="270" t="s">
        <v>170</v>
      </c>
      <c r="C17" s="269" t="s">
        <v>173</v>
      </c>
      <c r="D17" s="271" t="s">
        <v>170</v>
      </c>
      <c r="E17" s="274" t="s">
        <v>174</v>
      </c>
      <c r="F17" s="568" t="s">
        <v>175</v>
      </c>
      <c r="G17" s="569"/>
      <c r="H17" s="570" t="s">
        <v>176</v>
      </c>
      <c r="I17" s="571"/>
      <c r="V17" s="4"/>
      <c r="W17" s="4"/>
      <c r="X17" s="4"/>
      <c r="Y17" s="4"/>
    </row>
    <row r="18" spans="1:25" s="60" customFormat="1" ht="15.75" customHeight="1">
      <c r="B18" s="680"/>
      <c r="C18" s="680"/>
      <c r="D18" s="680"/>
      <c r="E18" s="682"/>
      <c r="F18" s="572" t="s">
        <v>171</v>
      </c>
      <c r="G18" s="573" t="s">
        <v>172</v>
      </c>
      <c r="H18" s="574" t="s">
        <v>171</v>
      </c>
      <c r="I18" s="575" t="s">
        <v>172</v>
      </c>
      <c r="J18"/>
      <c r="K18" s="740" t="s">
        <v>324</v>
      </c>
      <c r="L18"/>
      <c r="M18"/>
      <c r="V18" s="59"/>
      <c r="W18" s="59"/>
      <c r="X18" s="59"/>
      <c r="Y18" s="59"/>
    </row>
    <row r="19" spans="1:25" s="60" customFormat="1" ht="15.75" customHeight="1" thickBot="1">
      <c r="B19" s="123">
        <v>380</v>
      </c>
      <c r="C19" s="123">
        <v>220</v>
      </c>
      <c r="D19" s="123">
        <v>220</v>
      </c>
      <c r="E19" s="273">
        <v>127</v>
      </c>
      <c r="F19" s="125" t="str">
        <f>IFERROR(IF(B18="","",B$19)*3^0.5,"")</f>
        <v/>
      </c>
      <c r="G19" s="127" t="str">
        <f>IFERROR(IF(C18="","",C$19),"")</f>
        <v/>
      </c>
      <c r="H19" s="576" t="str">
        <f>IFERROR(IF(D18="","",D$19)*3^0.5,"")</f>
        <v/>
      </c>
      <c r="I19" s="127" t="str">
        <f>IFERROR(IF(E18="","",E$19),"")</f>
        <v/>
      </c>
      <c r="J19" s="19"/>
      <c r="K19" s="882" t="s">
        <v>323</v>
      </c>
      <c r="V19" s="59"/>
      <c r="W19" s="59"/>
      <c r="X19" s="59"/>
      <c r="Y19" s="59"/>
    </row>
    <row r="20" spans="1:25" s="165" customFormat="1" ht="14.25" customHeight="1" thickBot="1">
      <c r="B20" s="106"/>
      <c r="C20" s="106"/>
      <c r="D20" s="106"/>
      <c r="E20" s="106"/>
      <c r="F20" s="648"/>
      <c r="G20" s="649" t="s">
        <v>177</v>
      </c>
      <c r="H20" s="650" t="str">
        <f>IFERROR(I16/SUM(F19:I19),"")</f>
        <v/>
      </c>
      <c r="I20" s="106"/>
      <c r="J20" s="4"/>
      <c r="K20" s="742" t="s">
        <v>304</v>
      </c>
      <c r="L20" s="60"/>
      <c r="M20" s="60"/>
      <c r="W20" s="218"/>
      <c r="X20" s="218"/>
      <c r="Y20" s="218"/>
    </row>
    <row r="21" spans="1:25" ht="14.25" customHeight="1">
      <c r="K21" s="743" t="s">
        <v>300</v>
      </c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218"/>
    </row>
    <row r="22" spans="1:25" ht="14.25" customHeight="1">
      <c r="B22" s="89" t="s">
        <v>114</v>
      </c>
      <c r="C22" s="96"/>
      <c r="D22" s="96"/>
      <c r="E22" s="96"/>
      <c r="F22" s="90"/>
      <c r="G22" s="96"/>
      <c r="H22" s="96"/>
      <c r="I22" s="96"/>
      <c r="J22" s="60"/>
      <c r="K22" s="741" t="s">
        <v>303</v>
      </c>
      <c r="L22" s="60"/>
      <c r="M22" s="60"/>
      <c r="N22" s="97"/>
      <c r="O22" s="97"/>
      <c r="P22" s="97"/>
      <c r="Q22" s="60"/>
      <c r="R22" s="60"/>
      <c r="S22" s="60"/>
      <c r="T22" s="60"/>
      <c r="U22" s="59"/>
    </row>
    <row r="23" spans="1:25" ht="14.25" customHeight="1">
      <c r="C23" s="60"/>
      <c r="D23" s="60"/>
      <c r="E23" s="60"/>
      <c r="F23" s="60"/>
      <c r="G23" s="60"/>
      <c r="H23" s="60"/>
      <c r="I23" s="60"/>
      <c r="J23" s="60"/>
      <c r="K23" s="98"/>
      <c r="L23" s="99"/>
      <c r="M23" s="99"/>
      <c r="N23" s="99"/>
      <c r="O23" s="99"/>
      <c r="P23" s="99"/>
      <c r="Q23" s="60"/>
      <c r="R23" s="60"/>
      <c r="S23" s="60"/>
      <c r="T23" s="60"/>
      <c r="U23" s="59"/>
    </row>
    <row r="24" spans="1:25" ht="14.25" customHeight="1" thickBot="1">
      <c r="A24" s="651" t="s">
        <v>276</v>
      </c>
      <c r="C24" s="631"/>
      <c r="D24" s="631"/>
      <c r="E24" s="631"/>
      <c r="F24" s="632"/>
      <c r="G24" s="632"/>
      <c r="H24" s="629"/>
      <c r="I24" s="630"/>
      <c r="J24" s="379"/>
      <c r="K24" s="380"/>
      <c r="L24" s="85"/>
      <c r="M24" s="85"/>
      <c r="N24" s="85"/>
      <c r="O24" s="85"/>
      <c r="P24" s="85"/>
    </row>
    <row r="25" spans="1:25" ht="30" customHeight="1" thickBot="1">
      <c r="B25" s="102"/>
      <c r="C25" s="100"/>
      <c r="D25" s="100"/>
      <c r="E25" s="100"/>
      <c r="F25" s="101"/>
      <c r="G25" s="685"/>
      <c r="J25" s="167" t="s">
        <v>135</v>
      </c>
      <c r="K25" s="168"/>
      <c r="L25" s="169"/>
      <c r="M25" s="169"/>
      <c r="N25" s="170"/>
      <c r="O25" s="169"/>
      <c r="P25" s="171"/>
      <c r="Q25" s="170" t="s">
        <v>136</v>
      </c>
      <c r="R25" s="169"/>
      <c r="S25" s="635"/>
      <c r="T25" s="169"/>
      <c r="U25" s="636"/>
      <c r="V25" s="169"/>
      <c r="W25" s="171"/>
    </row>
    <row r="26" spans="1:25" ht="24.95" customHeight="1" thickBot="1">
      <c r="B26" s="254"/>
      <c r="C26" s="255" t="s">
        <v>82</v>
      </c>
      <c r="D26" s="256" t="s">
        <v>165</v>
      </c>
      <c r="E26" s="257" t="s">
        <v>78</v>
      </c>
      <c r="F26" s="258"/>
      <c r="G26" s="686" t="s">
        <v>281</v>
      </c>
      <c r="I26" s="85"/>
      <c r="J26" s="172" t="s">
        <v>129</v>
      </c>
      <c r="K26" s="98"/>
      <c r="L26" s="99"/>
      <c r="M26" s="99"/>
      <c r="N26" s="148"/>
      <c r="O26" s="99"/>
      <c r="P26" s="175"/>
      <c r="Q26" s="148" t="s">
        <v>129</v>
      </c>
      <c r="R26" s="60"/>
      <c r="S26" s="51"/>
      <c r="T26" s="60"/>
      <c r="U26" s="54"/>
      <c r="V26" s="60"/>
      <c r="W26" s="175"/>
    </row>
    <row r="27" spans="1:25" ht="24.95" customHeight="1" thickBot="1">
      <c r="B27" s="259"/>
      <c r="C27" s="90"/>
      <c r="D27" s="381"/>
      <c r="E27" s="381"/>
      <c r="F27" s="684"/>
      <c r="G27" s="683" t="s">
        <v>282</v>
      </c>
      <c r="H27" s="217"/>
      <c r="I27" s="85"/>
      <c r="J27" s="174"/>
      <c r="K27" s="98"/>
      <c r="L27" s="99"/>
      <c r="M27" s="99"/>
      <c r="N27" s="99"/>
      <c r="O27" s="99"/>
      <c r="P27" s="173"/>
      <c r="Q27" s="60"/>
      <c r="R27" s="60"/>
      <c r="S27" s="51"/>
      <c r="T27" s="60"/>
      <c r="U27" s="54"/>
      <c r="V27" s="60"/>
      <c r="W27" s="175"/>
    </row>
    <row r="28" spans="1:25" ht="24.95" customHeight="1" thickBot="1">
      <c r="B28" s="260" t="s">
        <v>79</v>
      </c>
      <c r="C28" s="91">
        <f>173.2*1/56</f>
        <v>3.0928571428571425</v>
      </c>
      <c r="D28" s="93" t="s">
        <v>80</v>
      </c>
      <c r="E28" s="92" t="s">
        <v>81</v>
      </c>
      <c r="F28" s="91" t="str">
        <f>IFERROR(C28*D27*E27/D29/E29,"")</f>
        <v/>
      </c>
      <c r="G28" s="383"/>
      <c r="H28" s="85"/>
      <c r="I28" s="85"/>
      <c r="J28" s="174"/>
      <c r="K28" s="98"/>
      <c r="L28" s="99"/>
      <c r="M28" s="99"/>
      <c r="N28" s="99"/>
      <c r="O28" s="99"/>
      <c r="P28" s="173"/>
      <c r="Q28" s="60"/>
      <c r="R28" s="60"/>
      <c r="S28" s="51"/>
      <c r="T28" s="60"/>
      <c r="U28" s="54"/>
      <c r="V28" s="60"/>
      <c r="W28" s="175"/>
    </row>
    <row r="29" spans="1:25" ht="24.95" customHeight="1" thickBot="1">
      <c r="B29" s="261"/>
      <c r="C29" s="262"/>
      <c r="D29" s="382"/>
      <c r="E29" s="382"/>
      <c r="F29" s="263"/>
      <c r="G29" s="264"/>
      <c r="H29" s="85"/>
      <c r="I29" s="85"/>
      <c r="J29" s="174"/>
      <c r="K29" s="98"/>
      <c r="L29" s="99"/>
      <c r="M29" s="99"/>
      <c r="N29" s="99"/>
      <c r="O29" s="99"/>
      <c r="P29" s="173"/>
      <c r="Q29" s="60"/>
      <c r="R29" s="60"/>
      <c r="S29" s="51"/>
      <c r="T29" s="60"/>
      <c r="U29" s="54"/>
      <c r="V29" s="60"/>
      <c r="W29" s="175"/>
    </row>
    <row r="30" spans="1:25" ht="24.95" customHeight="1" thickBot="1">
      <c r="J30" s="172" t="s">
        <v>130</v>
      </c>
      <c r="K30" s="60"/>
      <c r="L30" s="60"/>
      <c r="M30" s="60"/>
      <c r="N30" s="148"/>
      <c r="O30" s="60"/>
      <c r="P30" s="175"/>
      <c r="Q30" s="148" t="s">
        <v>130</v>
      </c>
      <c r="R30" s="60"/>
      <c r="S30" s="51"/>
      <c r="T30" s="60"/>
      <c r="U30" s="54"/>
      <c r="V30" s="60"/>
      <c r="W30" s="175"/>
    </row>
    <row r="31" spans="1:25" ht="24.95" customHeight="1" thickBot="1">
      <c r="B31" s="254"/>
      <c r="C31" s="255" t="s">
        <v>84</v>
      </c>
      <c r="D31" s="256" t="s">
        <v>165</v>
      </c>
      <c r="E31" s="257" t="s">
        <v>78</v>
      </c>
      <c r="F31" s="258"/>
      <c r="G31" s="687" t="s">
        <v>280</v>
      </c>
      <c r="J31" s="176"/>
      <c r="K31" s="60"/>
      <c r="L31" s="60"/>
      <c r="M31" s="60"/>
      <c r="N31" s="60"/>
      <c r="O31" s="60"/>
      <c r="P31" s="175"/>
      <c r="Q31" s="60"/>
      <c r="R31" s="60"/>
      <c r="S31" s="51"/>
      <c r="T31" s="60"/>
      <c r="U31" s="54"/>
      <c r="V31" s="60"/>
      <c r="W31" s="175"/>
    </row>
    <row r="32" spans="1:25" ht="24.95" customHeight="1" thickBot="1">
      <c r="B32" s="259"/>
      <c r="C32" s="90"/>
      <c r="D32" s="381"/>
      <c r="E32" s="381"/>
      <c r="F32" s="684"/>
      <c r="G32" s="683" t="s">
        <v>282</v>
      </c>
      <c r="H32" s="86"/>
      <c r="J32" s="177" t="s">
        <v>137</v>
      </c>
      <c r="K32" s="60"/>
      <c r="L32" s="60"/>
      <c r="M32" s="60"/>
      <c r="N32" s="178"/>
      <c r="O32" s="60"/>
      <c r="P32" s="175"/>
      <c r="Q32" s="178" t="s">
        <v>274</v>
      </c>
      <c r="R32" s="60"/>
      <c r="S32" s="43"/>
      <c r="T32" s="60"/>
      <c r="U32" s="43"/>
      <c r="V32" s="60"/>
      <c r="W32" s="175"/>
    </row>
    <row r="33" spans="1:23" ht="24.95" customHeight="1" thickBot="1">
      <c r="B33" s="260" t="s">
        <v>79</v>
      </c>
      <c r="C33" s="91">
        <f>200*1/56</f>
        <v>3.5714285714285716</v>
      </c>
      <c r="D33" s="93" t="s">
        <v>80</v>
      </c>
      <c r="E33" s="92" t="s">
        <v>275</v>
      </c>
      <c r="F33" s="91" t="str">
        <f>IFERROR(C33*D32*E32/D34/E34,"")</f>
        <v/>
      </c>
      <c r="G33" s="383"/>
      <c r="H33" s="86"/>
      <c r="J33" s="172"/>
      <c r="K33" s="60"/>
      <c r="L33" s="60"/>
      <c r="M33" s="60"/>
      <c r="N33" s="148"/>
      <c r="O33" s="60"/>
      <c r="P33" s="175"/>
      <c r="Q33" s="148" t="s">
        <v>131</v>
      </c>
      <c r="R33" s="60"/>
      <c r="S33" s="634"/>
      <c r="T33" s="60"/>
      <c r="U33" s="68"/>
      <c r="V33" s="60"/>
      <c r="W33" s="175"/>
    </row>
    <row r="34" spans="1:23" ht="24.95" customHeight="1" thickBot="1">
      <c r="B34" s="261"/>
      <c r="C34" s="262"/>
      <c r="D34" s="382"/>
      <c r="E34" s="382"/>
      <c r="F34" s="263"/>
      <c r="G34" s="264"/>
      <c r="J34" s="172" t="s">
        <v>132</v>
      </c>
      <c r="K34" s="60"/>
      <c r="L34" s="60"/>
      <c r="M34" s="60"/>
      <c r="N34" s="148"/>
      <c r="O34" s="61"/>
      <c r="P34" s="175"/>
      <c r="Q34" s="148" t="s">
        <v>132</v>
      </c>
      <c r="R34" s="60"/>
      <c r="S34" s="51"/>
      <c r="T34" s="60"/>
      <c r="U34" s="69"/>
      <c r="V34" s="60"/>
      <c r="W34" s="175"/>
    </row>
    <row r="35" spans="1:23" ht="24.95" customHeight="1">
      <c r="J35" s="179" t="s">
        <v>133</v>
      </c>
      <c r="K35" s="60"/>
      <c r="L35" s="60"/>
      <c r="M35" s="60"/>
      <c r="N35" s="180"/>
      <c r="O35" s="61"/>
      <c r="P35" s="175"/>
      <c r="Q35" s="180" t="s">
        <v>133</v>
      </c>
      <c r="R35" s="60"/>
      <c r="S35" s="51"/>
      <c r="T35" s="60"/>
      <c r="U35" s="51"/>
      <c r="V35" s="60"/>
      <c r="W35" s="175"/>
    </row>
    <row r="36" spans="1:23" ht="24.95" customHeight="1" thickBot="1">
      <c r="B36" s="61"/>
      <c r="C36" s="639"/>
      <c r="D36" s="640"/>
      <c r="E36" s="641"/>
      <c r="F36" s="642"/>
      <c r="G36" s="643"/>
      <c r="H36" s="61"/>
      <c r="J36" s="181" t="s">
        <v>134</v>
      </c>
      <c r="K36" s="95"/>
      <c r="L36" s="95"/>
      <c r="M36" s="95"/>
      <c r="N36" s="182"/>
      <c r="O36" s="633"/>
      <c r="P36" s="638"/>
      <c r="Q36" s="182" t="s">
        <v>134</v>
      </c>
      <c r="R36" s="95"/>
      <c r="S36" s="637"/>
      <c r="T36" s="95"/>
      <c r="U36" s="637"/>
      <c r="V36" s="95"/>
      <c r="W36" s="638"/>
    </row>
    <row r="37" spans="1:23" ht="24.95" customHeight="1" thickBot="1">
      <c r="B37" s="644"/>
      <c r="C37" s="277"/>
      <c r="D37" s="645"/>
      <c r="E37" s="645"/>
      <c r="F37" s="646"/>
      <c r="G37" s="647"/>
      <c r="H37" s="644"/>
      <c r="L37" s="883" t="s">
        <v>325</v>
      </c>
      <c r="N37" s="64"/>
      <c r="O37" s="62"/>
      <c r="S37" s="43"/>
      <c r="T37" s="43"/>
    </row>
    <row r="38" spans="1:23" ht="15.75" customHeight="1">
      <c r="A38" s="75"/>
      <c r="B38" s="161" t="s">
        <v>15</v>
      </c>
      <c r="C38" s="87" t="s">
        <v>14</v>
      </c>
      <c r="D38" s="88" t="s">
        <v>15</v>
      </c>
      <c r="E38" s="88" t="s">
        <v>15</v>
      </c>
      <c r="F38" s="55" t="s">
        <v>14</v>
      </c>
      <c r="G38" s="792" t="s">
        <v>15</v>
      </c>
      <c r="H38" s="88" t="s">
        <v>15</v>
      </c>
      <c r="I38" s="55" t="s">
        <v>14</v>
      </c>
      <c r="J38" s="802" t="s">
        <v>13</v>
      </c>
      <c r="K38" s="52"/>
      <c r="L38" s="884" t="s">
        <v>326</v>
      </c>
      <c r="M38" s="34"/>
      <c r="N38" s="34"/>
      <c r="O38" s="34"/>
    </row>
    <row r="39" spans="1:23" ht="15.75" customHeight="1" thickBot="1">
      <c r="A39" s="75"/>
      <c r="B39" s="265" t="s">
        <v>16</v>
      </c>
      <c r="C39" s="266" t="s">
        <v>17</v>
      </c>
      <c r="D39" s="267" t="s">
        <v>18</v>
      </c>
      <c r="E39" s="267" t="s">
        <v>18</v>
      </c>
      <c r="F39" s="268" t="s">
        <v>19</v>
      </c>
      <c r="G39" s="793" t="s">
        <v>18</v>
      </c>
      <c r="H39" s="267" t="s">
        <v>16</v>
      </c>
      <c r="I39" s="268" t="s">
        <v>20</v>
      </c>
      <c r="J39" s="803" t="s">
        <v>18</v>
      </c>
      <c r="K39" s="52"/>
      <c r="M39" s="34"/>
      <c r="N39" s="34"/>
      <c r="O39" s="34"/>
    </row>
    <row r="40" spans="1:23" ht="15.75" customHeight="1">
      <c r="A40" s="332" t="s">
        <v>313</v>
      </c>
      <c r="B40" s="775"/>
      <c r="C40" s="734"/>
      <c r="D40" s="736"/>
      <c r="E40" s="337"/>
      <c r="F40" s="338"/>
      <c r="G40" s="736"/>
      <c r="H40" s="339"/>
      <c r="I40" s="336"/>
      <c r="J40" s="736"/>
      <c r="K40" s="332" t="s">
        <v>313</v>
      </c>
      <c r="M40" s="34"/>
      <c r="N40" s="34"/>
      <c r="O40" s="34"/>
    </row>
    <row r="41" spans="1:23" ht="15.75" customHeight="1">
      <c r="A41" s="806" t="s">
        <v>314</v>
      </c>
      <c r="B41" s="807"/>
      <c r="C41" s="808"/>
      <c r="D41" s="809"/>
      <c r="E41" s="810"/>
      <c r="F41" s="811"/>
      <c r="G41" s="809"/>
      <c r="H41" s="812"/>
      <c r="I41" s="808"/>
      <c r="J41" s="809"/>
      <c r="K41" s="806" t="s">
        <v>314</v>
      </c>
      <c r="M41" s="34"/>
      <c r="N41" s="34"/>
      <c r="O41" s="34"/>
    </row>
    <row r="42" spans="1:23" ht="15.75" customHeight="1">
      <c r="A42" s="332" t="s">
        <v>313</v>
      </c>
      <c r="B42" s="776"/>
      <c r="C42" s="735"/>
      <c r="D42" s="737"/>
      <c r="E42" s="341"/>
      <c r="F42" s="342"/>
      <c r="G42" s="737"/>
      <c r="H42" s="343"/>
      <c r="I42" s="340"/>
      <c r="J42" s="737"/>
      <c r="K42" s="332" t="s">
        <v>313</v>
      </c>
      <c r="M42" s="34"/>
      <c r="N42" s="34"/>
      <c r="O42" s="34"/>
    </row>
    <row r="43" spans="1:23" ht="15.75" customHeight="1">
      <c r="A43" s="806" t="s">
        <v>314</v>
      </c>
      <c r="B43" s="824"/>
      <c r="C43" s="808"/>
      <c r="D43" s="809"/>
      <c r="E43" s="810"/>
      <c r="F43" s="811"/>
      <c r="G43" s="809"/>
      <c r="H43" s="812"/>
      <c r="I43" s="808"/>
      <c r="J43" s="809"/>
      <c r="K43" s="806" t="s">
        <v>314</v>
      </c>
      <c r="M43" s="34"/>
      <c r="N43" s="34"/>
      <c r="O43" s="34"/>
    </row>
    <row r="44" spans="1:23" ht="15.75" customHeight="1">
      <c r="A44" s="332" t="s">
        <v>313</v>
      </c>
      <c r="B44" s="776"/>
      <c r="C44" s="340"/>
      <c r="D44" s="737"/>
      <c r="E44" s="341"/>
      <c r="F44" s="342"/>
      <c r="G44" s="737"/>
      <c r="H44" s="343"/>
      <c r="I44" s="340"/>
      <c r="J44" s="737"/>
      <c r="K44" s="332" t="s">
        <v>313</v>
      </c>
      <c r="M44" s="34"/>
      <c r="N44" s="34"/>
      <c r="O44" s="34"/>
    </row>
    <row r="45" spans="1:23" ht="15.75" customHeight="1">
      <c r="A45" s="806" t="s">
        <v>314</v>
      </c>
      <c r="B45" s="824"/>
      <c r="C45" s="808"/>
      <c r="D45" s="809"/>
      <c r="E45" s="810"/>
      <c r="F45" s="811"/>
      <c r="G45" s="809"/>
      <c r="H45" s="812"/>
      <c r="I45" s="808"/>
      <c r="J45" s="809"/>
      <c r="K45" s="806" t="s">
        <v>314</v>
      </c>
      <c r="M45" s="34"/>
      <c r="N45" s="34"/>
      <c r="O45" s="34"/>
    </row>
    <row r="46" spans="1:23" ht="15.75" customHeight="1">
      <c r="A46" s="332" t="s">
        <v>313</v>
      </c>
      <c r="B46" s="776"/>
      <c r="C46" s="340"/>
      <c r="D46" s="737"/>
      <c r="E46" s="341"/>
      <c r="F46" s="342"/>
      <c r="G46" s="737"/>
      <c r="H46" s="343"/>
      <c r="I46" s="340"/>
      <c r="J46" s="737"/>
      <c r="K46" s="332" t="s">
        <v>313</v>
      </c>
      <c r="M46" s="34"/>
      <c r="N46" s="34"/>
      <c r="O46" s="34"/>
    </row>
    <row r="47" spans="1:23" ht="15.75" customHeight="1">
      <c r="A47" s="806" t="s">
        <v>314</v>
      </c>
      <c r="B47" s="824"/>
      <c r="C47" s="808"/>
      <c r="D47" s="809"/>
      <c r="E47" s="810"/>
      <c r="F47" s="811"/>
      <c r="G47" s="809"/>
      <c r="H47" s="812"/>
      <c r="I47" s="808"/>
      <c r="J47" s="809"/>
      <c r="K47" s="806" t="s">
        <v>314</v>
      </c>
      <c r="M47" s="34"/>
      <c r="N47" s="34"/>
      <c r="O47" s="34"/>
    </row>
    <row r="48" spans="1:23" ht="15.75" customHeight="1">
      <c r="A48" s="332" t="s">
        <v>313</v>
      </c>
      <c r="B48" s="776"/>
      <c r="C48" s="340"/>
      <c r="D48" s="737"/>
      <c r="E48" s="341"/>
      <c r="F48" s="342"/>
      <c r="G48" s="737"/>
      <c r="H48" s="343"/>
      <c r="I48" s="340"/>
      <c r="J48" s="737"/>
      <c r="K48" s="332" t="s">
        <v>313</v>
      </c>
      <c r="M48" s="34"/>
      <c r="N48" s="34"/>
      <c r="O48" s="34"/>
    </row>
    <row r="49" spans="1:15" ht="15.75" customHeight="1">
      <c r="A49" s="806" t="s">
        <v>314</v>
      </c>
      <c r="B49" s="824"/>
      <c r="C49" s="808"/>
      <c r="D49" s="809"/>
      <c r="E49" s="810"/>
      <c r="F49" s="811"/>
      <c r="G49" s="809"/>
      <c r="H49" s="812"/>
      <c r="I49" s="808"/>
      <c r="J49" s="809"/>
      <c r="K49" s="806" t="s">
        <v>314</v>
      </c>
      <c r="M49" s="34"/>
      <c r="N49" s="34"/>
      <c r="O49" s="34"/>
    </row>
    <row r="50" spans="1:15" ht="15.75" customHeight="1">
      <c r="A50" s="332" t="s">
        <v>313</v>
      </c>
      <c r="B50" s="776"/>
      <c r="C50" s="340"/>
      <c r="D50" s="737"/>
      <c r="E50" s="341"/>
      <c r="F50" s="342"/>
      <c r="G50" s="737"/>
      <c r="H50" s="343"/>
      <c r="I50" s="340"/>
      <c r="J50" s="737"/>
      <c r="K50" s="332" t="s">
        <v>313</v>
      </c>
      <c r="M50" s="34"/>
      <c r="N50" s="34"/>
      <c r="O50" s="34"/>
    </row>
    <row r="51" spans="1:15" ht="15.75" customHeight="1">
      <c r="A51" s="806" t="s">
        <v>314</v>
      </c>
      <c r="B51" s="824"/>
      <c r="C51" s="808"/>
      <c r="D51" s="809"/>
      <c r="E51" s="810"/>
      <c r="F51" s="811"/>
      <c r="G51" s="809"/>
      <c r="H51" s="812"/>
      <c r="I51" s="808"/>
      <c r="J51" s="809"/>
      <c r="K51" s="806" t="s">
        <v>314</v>
      </c>
      <c r="M51" s="34"/>
      <c r="N51" s="34"/>
      <c r="O51" s="34"/>
    </row>
    <row r="52" spans="1:15" ht="15.75" customHeight="1">
      <c r="A52" s="332" t="s">
        <v>313</v>
      </c>
      <c r="B52" s="776"/>
      <c r="C52" s="340"/>
      <c r="D52" s="737"/>
      <c r="E52" s="341"/>
      <c r="F52" s="342"/>
      <c r="G52" s="737"/>
      <c r="H52" s="343"/>
      <c r="I52" s="340"/>
      <c r="J52" s="737"/>
      <c r="K52" s="332" t="s">
        <v>313</v>
      </c>
      <c r="M52" s="34"/>
      <c r="N52" s="34"/>
      <c r="O52" s="34"/>
    </row>
    <row r="53" spans="1:15" ht="15.75" customHeight="1">
      <c r="A53" s="806" t="s">
        <v>314</v>
      </c>
      <c r="B53" s="824"/>
      <c r="C53" s="808"/>
      <c r="D53" s="809"/>
      <c r="E53" s="810"/>
      <c r="F53" s="811"/>
      <c r="G53" s="809"/>
      <c r="H53" s="812"/>
      <c r="I53" s="808"/>
      <c r="J53" s="809"/>
      <c r="K53" s="806" t="s">
        <v>314</v>
      </c>
      <c r="M53" s="34"/>
      <c r="N53" s="34"/>
      <c r="O53" s="34"/>
    </row>
    <row r="54" spans="1:15" ht="15.75" customHeight="1">
      <c r="A54" s="332" t="s">
        <v>313</v>
      </c>
      <c r="B54" s="776"/>
      <c r="C54" s="340"/>
      <c r="D54" s="737"/>
      <c r="E54" s="341"/>
      <c r="F54" s="342"/>
      <c r="G54" s="737"/>
      <c r="H54" s="343"/>
      <c r="I54" s="340"/>
      <c r="J54" s="737"/>
      <c r="K54" s="332" t="s">
        <v>313</v>
      </c>
      <c r="M54" s="34"/>
      <c r="N54" s="34"/>
      <c r="O54" s="34"/>
    </row>
    <row r="55" spans="1:15" ht="15.75" customHeight="1">
      <c r="A55" s="806" t="s">
        <v>314</v>
      </c>
      <c r="B55" s="824"/>
      <c r="C55" s="808"/>
      <c r="D55" s="809"/>
      <c r="E55" s="810"/>
      <c r="F55" s="811"/>
      <c r="G55" s="809"/>
      <c r="H55" s="812"/>
      <c r="I55" s="808"/>
      <c r="J55" s="809"/>
      <c r="K55" s="806" t="s">
        <v>314</v>
      </c>
      <c r="M55" s="34"/>
      <c r="N55" s="34"/>
      <c r="O55" s="34"/>
    </row>
    <row r="56" spans="1:15" ht="15.75" customHeight="1">
      <c r="A56" s="332" t="s">
        <v>313</v>
      </c>
      <c r="B56" s="776"/>
      <c r="C56" s="340"/>
      <c r="D56" s="737"/>
      <c r="E56" s="341"/>
      <c r="F56" s="342"/>
      <c r="G56" s="737"/>
      <c r="H56" s="343"/>
      <c r="I56" s="340"/>
      <c r="J56" s="737"/>
      <c r="K56" s="332" t="s">
        <v>313</v>
      </c>
      <c r="M56" s="34"/>
      <c r="N56" s="34"/>
      <c r="O56" s="34"/>
    </row>
    <row r="57" spans="1:15" ht="15.75" customHeight="1">
      <c r="A57" s="806" t="s">
        <v>314</v>
      </c>
      <c r="B57" s="824"/>
      <c r="C57" s="808"/>
      <c r="D57" s="809"/>
      <c r="E57" s="810"/>
      <c r="F57" s="811"/>
      <c r="G57" s="809"/>
      <c r="H57" s="812"/>
      <c r="I57" s="808"/>
      <c r="J57" s="809"/>
      <c r="K57" s="806" t="s">
        <v>314</v>
      </c>
      <c r="M57" s="34"/>
      <c r="N57" s="34"/>
      <c r="O57" s="34"/>
    </row>
    <row r="58" spans="1:15" ht="15.75" customHeight="1">
      <c r="A58" s="332" t="s">
        <v>313</v>
      </c>
      <c r="B58" s="776"/>
      <c r="C58" s="340"/>
      <c r="D58" s="737"/>
      <c r="E58" s="341"/>
      <c r="F58" s="342"/>
      <c r="G58" s="737"/>
      <c r="H58" s="343"/>
      <c r="I58" s="340"/>
      <c r="J58" s="737"/>
      <c r="K58" s="332" t="s">
        <v>313</v>
      </c>
      <c r="M58" s="34"/>
      <c r="N58" s="34"/>
      <c r="O58" s="34"/>
    </row>
    <row r="59" spans="1:15" ht="15.75" customHeight="1">
      <c r="A59" s="806" t="s">
        <v>314</v>
      </c>
      <c r="B59" s="824"/>
      <c r="C59" s="808"/>
      <c r="D59" s="809"/>
      <c r="E59" s="810"/>
      <c r="F59" s="811"/>
      <c r="G59" s="809"/>
      <c r="H59" s="812"/>
      <c r="I59" s="808"/>
      <c r="J59" s="809"/>
      <c r="K59" s="806" t="s">
        <v>314</v>
      </c>
      <c r="M59" s="34"/>
      <c r="N59" s="34"/>
      <c r="O59" s="34"/>
    </row>
    <row r="60" spans="1:15" ht="15.75" customHeight="1">
      <c r="A60" s="332" t="s">
        <v>313</v>
      </c>
      <c r="B60" s="776"/>
      <c r="C60" s="340"/>
      <c r="D60" s="737"/>
      <c r="E60" s="341"/>
      <c r="F60" s="342"/>
      <c r="G60" s="737"/>
      <c r="H60" s="343"/>
      <c r="I60" s="340"/>
      <c r="J60" s="737"/>
      <c r="K60" s="332" t="s">
        <v>313</v>
      </c>
      <c r="M60" s="34"/>
      <c r="N60" s="34"/>
      <c r="O60" s="34"/>
    </row>
    <row r="61" spans="1:15" ht="15.75" customHeight="1">
      <c r="A61" s="806" t="s">
        <v>314</v>
      </c>
      <c r="B61" s="824"/>
      <c r="C61" s="808"/>
      <c r="D61" s="809"/>
      <c r="E61" s="810"/>
      <c r="F61" s="811"/>
      <c r="G61" s="809"/>
      <c r="H61" s="812"/>
      <c r="I61" s="808"/>
      <c r="J61" s="809"/>
      <c r="K61" s="806" t="s">
        <v>314</v>
      </c>
      <c r="M61" s="34"/>
      <c r="N61" s="34"/>
      <c r="O61" s="34"/>
    </row>
    <row r="62" spans="1:15" ht="15.75" customHeight="1">
      <c r="A62" s="332" t="s">
        <v>313</v>
      </c>
      <c r="B62" s="777"/>
      <c r="C62" s="340"/>
      <c r="D62" s="346"/>
      <c r="E62" s="347"/>
      <c r="F62" s="342"/>
      <c r="G62" s="346"/>
      <c r="H62" s="348"/>
      <c r="I62" s="340"/>
      <c r="J62" s="346"/>
      <c r="K62" s="332" t="s">
        <v>313</v>
      </c>
      <c r="M62" s="34"/>
      <c r="N62" s="34"/>
      <c r="O62" s="34"/>
    </row>
    <row r="63" spans="1:15" ht="15.75" customHeight="1">
      <c r="A63" s="806" t="s">
        <v>314</v>
      </c>
      <c r="B63" s="824"/>
      <c r="C63" s="808"/>
      <c r="D63" s="809"/>
      <c r="E63" s="810"/>
      <c r="F63" s="811"/>
      <c r="G63" s="809"/>
      <c r="H63" s="812"/>
      <c r="I63" s="808"/>
      <c r="J63" s="809"/>
      <c r="K63" s="806" t="s">
        <v>314</v>
      </c>
      <c r="M63" s="34"/>
      <c r="N63" s="34"/>
      <c r="O63" s="34"/>
    </row>
    <row r="64" spans="1:15" ht="15.75" customHeight="1" thickBot="1">
      <c r="A64" s="17"/>
      <c r="B64" s="345"/>
      <c r="C64" s="340"/>
      <c r="D64" s="346"/>
      <c r="E64" s="347"/>
      <c r="F64" s="342"/>
      <c r="G64" s="346"/>
      <c r="H64" s="348"/>
      <c r="I64" s="340"/>
      <c r="J64" s="346"/>
      <c r="K64" s="344"/>
      <c r="M64" s="34"/>
      <c r="N64" s="34"/>
      <c r="O64" s="34"/>
    </row>
    <row r="65" spans="1:15" ht="15.75" customHeight="1" thickBot="1">
      <c r="A65" s="17"/>
      <c r="B65" s="349"/>
      <c r="C65" s="350" t="s">
        <v>21</v>
      </c>
      <c r="D65" s="351"/>
      <c r="E65" s="352"/>
      <c r="F65" s="353" t="s">
        <v>22</v>
      </c>
      <c r="G65" s="794"/>
      <c r="H65" s="351"/>
      <c r="I65" s="354" t="s">
        <v>23</v>
      </c>
      <c r="J65" s="794"/>
      <c r="K65" s="355"/>
      <c r="M65" s="34"/>
      <c r="N65" s="34"/>
      <c r="O65" s="34"/>
    </row>
    <row r="66" spans="1:15" ht="15.75" customHeight="1" thickBot="1">
      <c r="A66" s="17"/>
      <c r="B66" s="356"/>
      <c r="C66" s="357">
        <f>SUM(B40:D64)-B41-D41-B43-D43-B45-D45-B47-D47-B49-D49-B51-D51-B53-D53-B55-D55-B57-D57-B59-D59-B61-D61-B63-D63</f>
        <v>0</v>
      </c>
      <c r="D66" s="357"/>
      <c r="E66" s="357"/>
      <c r="F66" s="357">
        <f>SUM(E40:G64)-E41-G41-E43-G43-E45-G45-E47-G47-E49-G49-E51-G51-E53-G53-E55-G55-E57-G57-E59-G59-E61-G61-E63-G63</f>
        <v>0</v>
      </c>
      <c r="G66" s="357"/>
      <c r="H66" s="357"/>
      <c r="I66" s="357">
        <f>SUM(H40:J64)-H41-J41-H43-J43-H45-J45-H47-J47-H49-J49-H51-J51-H53-J53-H55-J55-H57-J57-H59-J59-H61-J61-H63-J63</f>
        <v>0</v>
      </c>
      <c r="J66" s="358"/>
      <c r="K66" s="357" t="s">
        <v>24</v>
      </c>
      <c r="M66" s="34"/>
      <c r="N66" s="34"/>
      <c r="O66" s="34"/>
    </row>
    <row r="67" spans="1:15" ht="15.75" customHeight="1" thickBot="1">
      <c r="A67" s="17"/>
      <c r="B67" s="359" t="s">
        <v>166</v>
      </c>
      <c r="C67" s="360"/>
      <c r="D67" s="360"/>
      <c r="E67" s="361" t="s">
        <v>25</v>
      </c>
      <c r="F67" s="362"/>
      <c r="G67" s="363" t="s">
        <v>26</v>
      </c>
      <c r="H67" s="364"/>
      <c r="I67" s="365"/>
      <c r="J67" s="360"/>
      <c r="K67" s="366" t="str">
        <f>IFERROR((C67+F67+I67)/H67,"")</f>
        <v/>
      </c>
      <c r="M67" s="34"/>
      <c r="N67" s="34"/>
      <c r="O67" s="34"/>
    </row>
    <row r="68" spans="1:15" ht="15.75" customHeight="1">
      <c r="B68" s="709"/>
      <c r="C68" s="768"/>
      <c r="D68" s="360"/>
      <c r="E68" s="360"/>
      <c r="F68" s="360" t="s">
        <v>17</v>
      </c>
      <c r="G68" s="367" t="s">
        <v>19</v>
      </c>
      <c r="H68" s="360" t="s">
        <v>20</v>
      </c>
      <c r="I68" s="360"/>
      <c r="J68" s="360"/>
      <c r="K68" s="360"/>
      <c r="M68" s="34"/>
      <c r="N68" s="34"/>
      <c r="O68" s="34"/>
    </row>
    <row r="69" spans="1:15" ht="15.75" customHeight="1">
      <c r="B69" s="709"/>
      <c r="C69" s="769"/>
      <c r="E69" s="2"/>
      <c r="F69" s="25"/>
      <c r="G69" s="795"/>
      <c r="H69" s="25"/>
      <c r="I69" s="2"/>
      <c r="J69" s="21"/>
      <c r="K69" s="2"/>
      <c r="M69" s="34"/>
      <c r="N69" s="34"/>
      <c r="O69" s="34"/>
    </row>
    <row r="70" spans="1:15" ht="15.75" customHeight="1">
      <c r="B70" s="709"/>
      <c r="C70" s="769"/>
      <c r="D70" s="710" t="s">
        <v>28</v>
      </c>
      <c r="E70" s="355"/>
      <c r="F70" s="368" t="str">
        <f>IFERROR(#REF!/(#REF!+#REF!+#REF!),"")</f>
        <v/>
      </c>
      <c r="G70" s="796" t="str">
        <f>IFERROR(#REF!/(#REF!+#REF!+#REF!),"")</f>
        <v/>
      </c>
      <c r="H70" s="368" t="str">
        <f>IFERROR(#REF!/(#REF!+#REF!+#REF!),"")</f>
        <v/>
      </c>
      <c r="I70" s="369" t="s">
        <v>29</v>
      </c>
      <c r="J70" s="360"/>
      <c r="K70" s="355"/>
      <c r="M70" s="34"/>
      <c r="N70" s="34"/>
      <c r="O70" s="34"/>
    </row>
    <row r="71" spans="1:15" ht="15.75" customHeight="1">
      <c r="B71" s="19"/>
      <c r="D71" s="22" t="s">
        <v>17</v>
      </c>
      <c r="E71" s="20" t="s">
        <v>19</v>
      </c>
      <c r="F71" s="22" t="s">
        <v>20</v>
      </c>
      <c r="G71" s="22"/>
      <c r="K71" s="49"/>
      <c r="M71" s="34"/>
      <c r="N71" s="34"/>
      <c r="O71" s="34"/>
    </row>
    <row r="72" spans="1:15" ht="15.75" customHeight="1">
      <c r="B72" s="6"/>
      <c r="C72" s="19"/>
      <c r="D72" s="2"/>
      <c r="G72" s="22"/>
      <c r="H72" s="20"/>
      <c r="I72" s="22"/>
      <c r="J72" s="22"/>
      <c r="K72" s="49"/>
      <c r="M72" s="34"/>
      <c r="N72" s="34"/>
      <c r="O72" s="34"/>
    </row>
    <row r="73" spans="1:15" ht="15.75" customHeight="1">
      <c r="B73" s="61"/>
      <c r="C73" s="43"/>
      <c r="D73" s="43"/>
      <c r="E73" s="66"/>
      <c r="F73" s="63"/>
      <c r="G73" s="43"/>
      <c r="H73" s="43"/>
      <c r="I73" s="63"/>
      <c r="J73" s="67"/>
      <c r="K73" s="49"/>
      <c r="M73" s="34"/>
      <c r="N73" s="34"/>
      <c r="O73" s="34"/>
    </row>
    <row r="74" spans="1:15" ht="15.75" customHeight="1">
      <c r="C74" s="33"/>
      <c r="D74" s="34"/>
      <c r="E74" s="33"/>
      <c r="K74" s="49"/>
      <c r="M74" s="34"/>
      <c r="N74" s="34"/>
      <c r="O74" s="34"/>
    </row>
    <row r="75" spans="1:15" ht="15.75" customHeight="1">
      <c r="B75" s="386" t="s">
        <v>41</v>
      </c>
      <c r="C75" s="387" t="s">
        <v>42</v>
      </c>
      <c r="D75" s="370" t="s">
        <v>43</v>
      </c>
      <c r="E75" s="370" t="s">
        <v>44</v>
      </c>
      <c r="F75" s="388" t="s">
        <v>45</v>
      </c>
      <c r="G75" s="388" t="s">
        <v>45</v>
      </c>
      <c r="H75" s="370" t="s">
        <v>46</v>
      </c>
      <c r="K75" s="49"/>
      <c r="M75" s="34"/>
      <c r="N75" s="34"/>
      <c r="O75" s="34"/>
    </row>
    <row r="76" spans="1:15" ht="15.75" customHeight="1">
      <c r="B76" s="389" t="s">
        <v>47</v>
      </c>
      <c r="C76" s="370" t="s">
        <v>46</v>
      </c>
      <c r="D76" s="370" t="s">
        <v>46</v>
      </c>
      <c r="E76" s="390" t="s">
        <v>47</v>
      </c>
      <c r="F76" s="388" t="s">
        <v>45</v>
      </c>
      <c r="G76" s="388" t="s">
        <v>45</v>
      </c>
      <c r="H76" s="390" t="s">
        <v>12</v>
      </c>
      <c r="K76" s="49"/>
      <c r="M76" s="34"/>
      <c r="N76" s="34"/>
      <c r="O76" s="34"/>
    </row>
    <row r="77" spans="1:15" ht="15.75" customHeight="1">
      <c r="B77" s="389" t="s">
        <v>48</v>
      </c>
      <c r="C77" s="390" t="s">
        <v>12</v>
      </c>
      <c r="D77" s="390" t="s">
        <v>12</v>
      </c>
      <c r="E77" s="390" t="s">
        <v>12</v>
      </c>
      <c r="F77" s="390" t="s">
        <v>12</v>
      </c>
      <c r="G77" s="390" t="s">
        <v>12</v>
      </c>
      <c r="H77" s="390" t="s">
        <v>12</v>
      </c>
      <c r="K77" s="49"/>
      <c r="M77" s="34"/>
      <c r="N77" s="34"/>
      <c r="O77" s="34"/>
    </row>
    <row r="78" spans="1:15" ht="15.75" customHeight="1">
      <c r="B78" s="389" t="s">
        <v>49</v>
      </c>
      <c r="C78" s="390" t="s">
        <v>12</v>
      </c>
      <c r="D78" s="390" t="s">
        <v>12</v>
      </c>
      <c r="E78" s="390" t="s">
        <v>12</v>
      </c>
      <c r="F78" s="390" t="s">
        <v>12</v>
      </c>
      <c r="G78" s="390" t="s">
        <v>12</v>
      </c>
      <c r="H78" s="390" t="s">
        <v>12</v>
      </c>
      <c r="K78" s="2"/>
      <c r="M78" s="34"/>
      <c r="N78" s="34"/>
      <c r="O78" s="34"/>
    </row>
    <row r="79" spans="1:15" ht="15.75" customHeight="1">
      <c r="B79" s="389" t="s">
        <v>50</v>
      </c>
      <c r="C79" s="390" t="s">
        <v>12</v>
      </c>
      <c r="D79" s="390" t="s">
        <v>12</v>
      </c>
      <c r="E79" s="390" t="s">
        <v>12</v>
      </c>
      <c r="F79" s="390" t="s">
        <v>12</v>
      </c>
      <c r="G79" s="390" t="s">
        <v>12</v>
      </c>
      <c r="H79" s="390" t="s">
        <v>12</v>
      </c>
      <c r="K79" s="20"/>
      <c r="M79" s="34"/>
      <c r="N79" s="34"/>
      <c r="O79" s="34"/>
    </row>
    <row r="80" spans="1:15" ht="15.75" customHeight="1">
      <c r="B80" s="389" t="s">
        <v>51</v>
      </c>
      <c r="C80" s="390" t="s">
        <v>12</v>
      </c>
      <c r="D80" s="390" t="s">
        <v>12</v>
      </c>
      <c r="E80" s="388" t="s">
        <v>45</v>
      </c>
      <c r="F80" s="388" t="s">
        <v>45</v>
      </c>
      <c r="G80" s="388" t="s">
        <v>45</v>
      </c>
      <c r="H80" s="388" t="s">
        <v>45</v>
      </c>
      <c r="M80" s="34"/>
      <c r="N80" s="34"/>
      <c r="O80" s="34"/>
    </row>
    <row r="81" spans="2:15" ht="15.75" customHeight="1">
      <c r="B81" s="389" t="s">
        <v>52</v>
      </c>
      <c r="C81" s="388" t="s">
        <v>45</v>
      </c>
      <c r="D81" s="388" t="s">
        <v>45</v>
      </c>
      <c r="E81" s="370" t="s">
        <v>53</v>
      </c>
      <c r="F81" s="370" t="s">
        <v>53</v>
      </c>
      <c r="G81" s="370" t="s">
        <v>53</v>
      </c>
      <c r="H81" s="370" t="s">
        <v>53</v>
      </c>
      <c r="M81" s="34"/>
      <c r="N81" s="34"/>
      <c r="O81" s="34"/>
    </row>
    <row r="82" spans="2:15" ht="15.75" customHeight="1">
      <c r="B82" s="389" t="s">
        <v>54</v>
      </c>
      <c r="C82" s="370" t="s">
        <v>53</v>
      </c>
      <c r="D82" s="370" t="s">
        <v>53</v>
      </c>
      <c r="E82" s="370" t="s">
        <v>53</v>
      </c>
      <c r="F82" s="370" t="s">
        <v>53</v>
      </c>
      <c r="G82" s="370" t="s">
        <v>53</v>
      </c>
      <c r="H82" s="370" t="s">
        <v>53</v>
      </c>
      <c r="M82" s="34"/>
      <c r="N82" s="34"/>
      <c r="O82" s="34"/>
    </row>
    <row r="83" spans="2:15" ht="15.75" customHeight="1">
      <c r="B83" s="389" t="s">
        <v>55</v>
      </c>
      <c r="C83" s="370" t="s">
        <v>53</v>
      </c>
      <c r="D83" s="370" t="s">
        <v>53</v>
      </c>
      <c r="E83" s="370" t="s">
        <v>53</v>
      </c>
      <c r="F83" s="370" t="s">
        <v>53</v>
      </c>
      <c r="G83" s="370" t="s">
        <v>53</v>
      </c>
      <c r="H83" s="370" t="s">
        <v>53</v>
      </c>
      <c r="M83" s="34"/>
      <c r="N83" s="34"/>
      <c r="O83" s="34"/>
    </row>
    <row r="84" spans="2:15" ht="15.75" customHeight="1">
      <c r="B84" s="389" t="s">
        <v>56</v>
      </c>
      <c r="C84" s="370" t="s">
        <v>53</v>
      </c>
      <c r="D84" s="370" t="s">
        <v>53</v>
      </c>
      <c r="E84" s="370" t="s">
        <v>53</v>
      </c>
      <c r="F84" s="370" t="s">
        <v>53</v>
      </c>
      <c r="G84" s="370" t="s">
        <v>53</v>
      </c>
      <c r="H84" s="370" t="s">
        <v>53</v>
      </c>
      <c r="M84" s="34"/>
      <c r="N84" s="34"/>
      <c r="O84" s="34"/>
    </row>
    <row r="85" spans="2:15" ht="15.75" customHeight="1">
      <c r="B85" s="389" t="s">
        <v>57</v>
      </c>
      <c r="C85" s="370" t="s">
        <v>53</v>
      </c>
      <c r="D85" s="370" t="s">
        <v>53</v>
      </c>
      <c r="E85" s="370" t="s">
        <v>53</v>
      </c>
      <c r="F85" s="370" t="s">
        <v>53</v>
      </c>
      <c r="G85" s="370" t="s">
        <v>53</v>
      </c>
      <c r="H85" s="370" t="s">
        <v>53</v>
      </c>
      <c r="M85" s="34"/>
      <c r="N85" s="34"/>
      <c r="O85" s="34"/>
    </row>
    <row r="86" spans="2:15" ht="15.75" customHeight="1">
      <c r="B86" s="389" t="s">
        <v>58</v>
      </c>
      <c r="C86" s="370" t="s">
        <v>53</v>
      </c>
      <c r="D86" s="370" t="s">
        <v>53</v>
      </c>
      <c r="E86" s="370" t="s">
        <v>53</v>
      </c>
      <c r="F86" s="370" t="s">
        <v>53</v>
      </c>
      <c r="G86" s="370" t="s">
        <v>53</v>
      </c>
      <c r="H86" s="370" t="s">
        <v>53</v>
      </c>
      <c r="K86" s="43"/>
      <c r="M86" s="34"/>
      <c r="N86" s="34"/>
      <c r="O86" s="34"/>
    </row>
    <row r="87" spans="2:15" ht="15.75" customHeight="1">
      <c r="B87" s="389" t="s">
        <v>59</v>
      </c>
      <c r="C87" s="370" t="s">
        <v>53</v>
      </c>
      <c r="D87" s="370" t="s">
        <v>53</v>
      </c>
      <c r="E87" s="370" t="s">
        <v>53</v>
      </c>
      <c r="F87" s="370" t="s">
        <v>53</v>
      </c>
      <c r="G87" s="370" t="s">
        <v>53</v>
      </c>
      <c r="H87" s="388" t="s">
        <v>45</v>
      </c>
      <c r="M87" s="34"/>
      <c r="N87" s="34"/>
      <c r="O87" s="34"/>
    </row>
    <row r="88" spans="2:15" ht="15.75" customHeight="1">
      <c r="B88" s="389" t="s">
        <v>60</v>
      </c>
      <c r="C88" s="388" t="s">
        <v>45</v>
      </c>
      <c r="D88" s="388" t="s">
        <v>45</v>
      </c>
      <c r="E88" s="388" t="s">
        <v>45</v>
      </c>
      <c r="F88" s="388" t="s">
        <v>45</v>
      </c>
      <c r="G88" s="388" t="s">
        <v>45</v>
      </c>
      <c r="H88" s="388" t="s">
        <v>45</v>
      </c>
      <c r="M88" s="34"/>
      <c r="N88" s="34"/>
      <c r="O88" s="34"/>
    </row>
    <row r="89" spans="2:15" ht="15.75" customHeight="1">
      <c r="B89" s="335"/>
      <c r="C89" s="391"/>
      <c r="D89" s="392"/>
      <c r="E89" s="391"/>
      <c r="F89" s="391"/>
      <c r="G89" s="391"/>
      <c r="H89" s="391"/>
      <c r="I89" s="35"/>
      <c r="J89" s="34"/>
      <c r="M89" s="34"/>
      <c r="N89" s="34"/>
      <c r="O89" s="34"/>
    </row>
    <row r="90" spans="2:15" ht="15.75" customHeight="1">
      <c r="B90" s="335"/>
      <c r="C90" s="391"/>
      <c r="D90" s="392"/>
      <c r="E90" s="391"/>
      <c r="F90" s="391"/>
      <c r="G90" s="391"/>
      <c r="H90" s="391"/>
      <c r="I90" s="35"/>
      <c r="J90" s="34"/>
      <c r="M90" s="34"/>
      <c r="N90" s="34"/>
      <c r="O90" s="34"/>
    </row>
    <row r="91" spans="2:15" ht="15.75" customHeight="1">
      <c r="B91" s="335"/>
      <c r="C91" s="391"/>
      <c r="D91" s="392"/>
      <c r="E91" s="391"/>
      <c r="F91" s="391"/>
      <c r="G91" s="391"/>
      <c r="H91" s="391"/>
      <c r="I91" s="35"/>
      <c r="J91" s="34"/>
      <c r="M91" s="34"/>
      <c r="N91" s="34"/>
      <c r="O91" s="34"/>
    </row>
    <row r="92" spans="2:15" ht="15.75" customHeight="1" thickBot="1">
      <c r="B92" s="335"/>
      <c r="C92" s="391"/>
      <c r="D92" s="392"/>
      <c r="E92" s="391"/>
      <c r="F92" s="391"/>
      <c r="G92" s="391"/>
      <c r="H92" s="391"/>
      <c r="I92" s="35"/>
      <c r="J92" s="34"/>
      <c r="M92" s="34"/>
      <c r="N92" s="34"/>
      <c r="O92" s="34"/>
    </row>
    <row r="93" spans="2:15" ht="15.75" customHeight="1">
      <c r="B93" s="393" t="s">
        <v>85</v>
      </c>
      <c r="C93" s="108">
        <v>0.5</v>
      </c>
      <c r="D93" s="394" t="s">
        <v>86</v>
      </c>
      <c r="E93" s="163">
        <v>4</v>
      </c>
      <c r="F93" s="395" t="s">
        <v>87</v>
      </c>
      <c r="G93" s="396" t="s">
        <v>88</v>
      </c>
      <c r="H93" s="397" t="s">
        <v>89</v>
      </c>
      <c r="I93" s="106"/>
      <c r="J93" s="34"/>
      <c r="M93" s="34"/>
      <c r="N93" s="34"/>
      <c r="O93" s="34"/>
    </row>
    <row r="94" spans="2:15" ht="15.75" customHeight="1">
      <c r="B94" s="398" t="s">
        <v>90</v>
      </c>
      <c r="C94" s="162">
        <v>250</v>
      </c>
      <c r="D94" s="399" t="s">
        <v>91</v>
      </c>
      <c r="E94" s="399">
        <f>F96+C94</f>
        <v>484</v>
      </c>
      <c r="F94" s="400">
        <f>IFERROR(E94/E95,"")</f>
        <v>1.4938271604938271</v>
      </c>
      <c r="G94" s="401">
        <f>LOG10(F94)</f>
        <v>0.17430035143780032</v>
      </c>
      <c r="H94" s="402">
        <f>G94^0.5</f>
        <v>0.41749293579388896</v>
      </c>
      <c r="I94" s="112"/>
      <c r="J94" s="34"/>
      <c r="M94" s="34"/>
      <c r="N94" s="34"/>
      <c r="O94" s="34"/>
    </row>
    <row r="95" spans="2:15" ht="15.75" customHeight="1" thickBot="1">
      <c r="B95" s="403" t="s">
        <v>92</v>
      </c>
      <c r="C95" s="114">
        <v>90</v>
      </c>
      <c r="D95" s="404" t="s">
        <v>93</v>
      </c>
      <c r="E95" s="404">
        <f>F96+C95</f>
        <v>324</v>
      </c>
      <c r="F95" s="405" t="s">
        <v>79</v>
      </c>
      <c r="G95" s="406">
        <f>IFERROR(C93^0.5*E93/0.34/H94,"")</f>
        <v>19.925854056088671</v>
      </c>
      <c r="H95" s="407" t="s">
        <v>73</v>
      </c>
      <c r="I95" s="106"/>
      <c r="J95" s="34"/>
      <c r="M95" s="34"/>
      <c r="N95" s="34"/>
      <c r="O95" s="34"/>
    </row>
    <row r="96" spans="2:15" ht="15.75" customHeight="1" thickBot="1">
      <c r="B96" s="408"/>
      <c r="C96" s="408"/>
      <c r="D96" s="408"/>
      <c r="E96" s="408"/>
      <c r="F96" s="409">
        <v>234</v>
      </c>
      <c r="G96" s="164">
        <v>25</v>
      </c>
      <c r="H96" s="410" t="s">
        <v>73</v>
      </c>
      <c r="J96" s="34"/>
      <c r="M96" s="34"/>
      <c r="N96" s="34"/>
      <c r="O96" s="34"/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spans="2:15" ht="15.75" customHeight="1"/>
    <row r="242" spans="2:15" ht="15.75" customHeight="1"/>
    <row r="243" spans="2:15" ht="15.75" customHeight="1"/>
    <row r="244" spans="2:15" ht="15.75" customHeight="1"/>
    <row r="245" spans="2:15" ht="15.75" customHeight="1"/>
    <row r="246" spans="2:15" ht="15.75" customHeight="1"/>
    <row r="247" spans="2:15" ht="15.75" customHeight="1"/>
    <row r="248" spans="2:15" ht="15.75" customHeight="1"/>
    <row r="249" spans="2:15" ht="15.75" customHeight="1"/>
    <row r="250" spans="2:15" ht="15.75" customHeight="1"/>
    <row r="251" spans="2:15" ht="15.75" customHeight="1"/>
    <row r="252" spans="2:15" ht="15.75" customHeight="1"/>
    <row r="253" spans="2:15" ht="15.75" customHeight="1"/>
    <row r="254" spans="2:15" ht="15.75" customHeight="1"/>
    <row r="255" spans="2:15" ht="15.75" customHeight="1"/>
    <row r="256" spans="2:15" ht="15.75" customHeight="1">
      <c r="B256" s="335"/>
      <c r="C256" s="335"/>
      <c r="D256" s="335"/>
      <c r="E256" s="335"/>
      <c r="F256" s="335"/>
      <c r="G256" s="335"/>
      <c r="H256" s="335"/>
      <c r="M256" s="34"/>
      <c r="N256" s="34"/>
      <c r="O256" s="34"/>
    </row>
    <row r="257" spans="9:9" ht="15.75" customHeight="1">
      <c r="I257" s="41"/>
    </row>
    <row r="258" spans="9:9" ht="15.75" customHeight="1">
      <c r="I258" s="41"/>
    </row>
    <row r="259" spans="9:9" ht="15.75" customHeight="1">
      <c r="I259" s="41"/>
    </row>
    <row r="260" spans="9:9" ht="15.75" customHeight="1">
      <c r="I260" s="41"/>
    </row>
    <row r="261" spans="9:9" ht="15.75" customHeight="1">
      <c r="I261" s="41"/>
    </row>
    <row r="262" spans="9:9" ht="15.75" customHeight="1">
      <c r="I262" s="41"/>
    </row>
    <row r="263" spans="9:9" ht="15.75" customHeight="1">
      <c r="I263" s="41"/>
    </row>
    <row r="264" spans="9:9" ht="15.75" customHeight="1">
      <c r="I264" s="41"/>
    </row>
    <row r="265" spans="9:9" ht="15.75" customHeight="1">
      <c r="I265" s="41"/>
    </row>
    <row r="266" spans="9:9" ht="15.75" customHeight="1">
      <c r="I266" s="41"/>
    </row>
    <row r="267" spans="9:9" ht="15.75" customHeight="1">
      <c r="I267" s="41"/>
    </row>
    <row r="268" spans="9:9" ht="15.75" customHeight="1">
      <c r="I268" s="41"/>
    </row>
    <row r="269" spans="9:9" ht="15.75" customHeight="1">
      <c r="I269" s="41"/>
    </row>
    <row r="270" spans="9:9" ht="15.75" customHeight="1">
      <c r="I270" s="41"/>
    </row>
    <row r="271" spans="9:9" ht="15.75" customHeight="1">
      <c r="I271" s="41"/>
    </row>
    <row r="272" spans="9:9" ht="15.75" customHeight="1">
      <c r="I272" s="41"/>
    </row>
    <row r="273" spans="9:9" ht="15.75" customHeight="1">
      <c r="I273" s="41"/>
    </row>
    <row r="274" spans="9:9" ht="15.75" customHeight="1">
      <c r="I274" s="41"/>
    </row>
    <row r="275" spans="9:9" ht="15.75" customHeight="1">
      <c r="I275" s="41"/>
    </row>
    <row r="276" spans="9:9" ht="15.75" customHeight="1">
      <c r="I276" s="41"/>
    </row>
    <row r="277" spans="9:9" ht="15.75" customHeight="1">
      <c r="I277" s="41"/>
    </row>
    <row r="278" spans="9:9" ht="15.75" customHeight="1">
      <c r="I278" s="41"/>
    </row>
    <row r="279" spans="9:9" ht="15.75" customHeight="1">
      <c r="I279" s="41"/>
    </row>
    <row r="280" spans="9:9" ht="15.75" customHeight="1">
      <c r="I280" s="41"/>
    </row>
    <row r="281" spans="9:9" ht="15.75" customHeight="1">
      <c r="I281" s="41"/>
    </row>
    <row r="282" spans="9:9" ht="15.75" customHeight="1">
      <c r="I282" s="41"/>
    </row>
    <row r="283" spans="9:9" ht="15.75" customHeight="1">
      <c r="I283" s="41"/>
    </row>
    <row r="284" spans="9:9" ht="15.75" customHeight="1">
      <c r="I284" s="41"/>
    </row>
    <row r="285" spans="9:9" ht="15.75" customHeight="1">
      <c r="I285" s="41"/>
    </row>
    <row r="286" spans="9:9" ht="15.75" customHeight="1">
      <c r="I286" s="41"/>
    </row>
    <row r="287" spans="9:9" ht="15.75" customHeight="1">
      <c r="I287" s="41"/>
    </row>
    <row r="288" spans="9:9" ht="15.75" customHeight="1">
      <c r="I288" s="41"/>
    </row>
    <row r="289" spans="9:9" ht="15.75" customHeight="1">
      <c r="I289" s="41"/>
    </row>
    <row r="290" spans="9:9" ht="15.75" customHeight="1">
      <c r="I290" s="41"/>
    </row>
    <row r="291" spans="9:9" ht="15.75" customHeight="1">
      <c r="I291" s="41"/>
    </row>
    <row r="292" spans="9:9" ht="15.75" customHeight="1">
      <c r="I292" s="41"/>
    </row>
    <row r="293" spans="9:9" ht="15.75" customHeight="1">
      <c r="I293" s="41"/>
    </row>
    <row r="294" spans="9:9" ht="15.75" customHeight="1">
      <c r="I294" s="41"/>
    </row>
    <row r="295" spans="9:9" ht="15.75" customHeight="1">
      <c r="I295" s="41"/>
    </row>
    <row r="296" spans="9:9" ht="15.75" customHeight="1">
      <c r="I296" s="41"/>
    </row>
    <row r="297" spans="9:9" ht="15.75" customHeight="1">
      <c r="I297" s="41"/>
    </row>
    <row r="298" spans="9:9" ht="15.75" customHeight="1">
      <c r="I298" s="41"/>
    </row>
    <row r="299" spans="9:9" ht="15.75" customHeight="1">
      <c r="I299" s="41"/>
    </row>
    <row r="300" spans="9:9" ht="15.75" customHeight="1">
      <c r="I300" s="41"/>
    </row>
    <row r="301" spans="9:9" ht="15.75" customHeight="1">
      <c r="I301" s="41"/>
    </row>
    <row r="302" spans="9:9" ht="15.75" customHeight="1">
      <c r="I302" s="41"/>
    </row>
    <row r="303" spans="9:9" ht="15.75" customHeight="1">
      <c r="I303" s="41"/>
    </row>
    <row r="304" spans="9:9" ht="15.75" customHeight="1">
      <c r="I304" s="41"/>
    </row>
    <row r="305" spans="9:9" ht="15.75" customHeight="1">
      <c r="I305" s="41"/>
    </row>
    <row r="306" spans="9:9" ht="15.75" customHeight="1">
      <c r="I306" s="41"/>
    </row>
    <row r="307" spans="9:9" ht="15.75" customHeight="1">
      <c r="I307" s="41"/>
    </row>
    <row r="308" spans="9:9" ht="15.75" customHeight="1">
      <c r="I308" s="41"/>
    </row>
    <row r="309" spans="9:9" ht="15.75" customHeight="1">
      <c r="I309" s="41"/>
    </row>
    <row r="310" spans="9:9" ht="15.75" customHeight="1">
      <c r="I310" s="41"/>
    </row>
    <row r="311" spans="9:9" ht="15.75" customHeight="1">
      <c r="I311" s="41"/>
    </row>
    <row r="312" spans="9:9" ht="15.75" customHeight="1">
      <c r="I312" s="41"/>
    </row>
    <row r="313" spans="9:9" ht="15.75" customHeight="1">
      <c r="I313" s="41"/>
    </row>
    <row r="314" spans="9:9" ht="15.75" customHeight="1">
      <c r="I314" s="41"/>
    </row>
    <row r="315" spans="9:9" ht="15.75" customHeight="1">
      <c r="I315" s="41"/>
    </row>
    <row r="316" spans="9:9" ht="15.75" customHeight="1">
      <c r="I316" s="41"/>
    </row>
    <row r="317" spans="9:9" ht="15.75" customHeight="1">
      <c r="I317" s="41"/>
    </row>
    <row r="318" spans="9:9" ht="15.75" customHeight="1">
      <c r="I318" s="41"/>
    </row>
    <row r="319" spans="9:9" ht="15.75" customHeight="1">
      <c r="I319" s="41"/>
    </row>
    <row r="320" spans="9:9" ht="15.75" customHeight="1">
      <c r="I320" s="41"/>
    </row>
    <row r="321" spans="9:9" ht="15.75" customHeight="1">
      <c r="I321" s="41"/>
    </row>
    <row r="322" spans="9:9" ht="15.75" customHeight="1">
      <c r="I322" s="41"/>
    </row>
    <row r="323" spans="9:9" ht="15.75" customHeight="1">
      <c r="I323" s="41"/>
    </row>
    <row r="324" spans="9:9" ht="15.75" customHeight="1">
      <c r="I324" s="41"/>
    </row>
    <row r="325" spans="9:9" ht="15.75" customHeight="1">
      <c r="I325" s="41"/>
    </row>
    <row r="326" spans="9:9" ht="15.75" customHeight="1">
      <c r="I326" s="41"/>
    </row>
    <row r="327" spans="9:9" ht="15.75" customHeight="1">
      <c r="I327" s="41"/>
    </row>
    <row r="328" spans="9:9" ht="15.75" customHeight="1">
      <c r="I328" s="41"/>
    </row>
    <row r="329" spans="9:9" ht="15.75" customHeight="1">
      <c r="I329" s="41"/>
    </row>
    <row r="330" spans="9:9" ht="15.75" customHeight="1">
      <c r="I330" s="41"/>
    </row>
    <row r="331" spans="9:9" ht="15.75" customHeight="1">
      <c r="I331" s="41"/>
    </row>
    <row r="332" spans="9:9" ht="15.75" customHeight="1">
      <c r="I332" s="41"/>
    </row>
    <row r="333" spans="9:9" ht="15.75" customHeight="1">
      <c r="I333" s="41"/>
    </row>
    <row r="334" spans="9:9" ht="15.75" customHeight="1">
      <c r="I334" s="41"/>
    </row>
    <row r="335" spans="9:9" ht="15.75" customHeight="1">
      <c r="I335" s="41"/>
    </row>
    <row r="336" spans="9:9" ht="15.75" customHeight="1">
      <c r="I336" s="41"/>
    </row>
    <row r="337" spans="9:9" ht="15.75" customHeight="1">
      <c r="I337" s="41"/>
    </row>
    <row r="338" spans="9:9" ht="15.75" customHeight="1">
      <c r="I338" s="41"/>
    </row>
    <row r="339" spans="9:9" ht="15.75" customHeight="1">
      <c r="I339" s="41"/>
    </row>
    <row r="340" spans="9:9" ht="15.75" customHeight="1">
      <c r="I340" s="41"/>
    </row>
    <row r="341" spans="9:9" ht="15.75" customHeight="1">
      <c r="I341" s="41"/>
    </row>
    <row r="342" spans="9:9" ht="15.75" customHeight="1">
      <c r="I342" s="41"/>
    </row>
    <row r="343" spans="9:9" ht="15.75" customHeight="1">
      <c r="I343" s="41"/>
    </row>
    <row r="344" spans="9:9" ht="15.75" customHeight="1">
      <c r="I344" s="41"/>
    </row>
    <row r="345" spans="9:9" ht="15.75" customHeight="1">
      <c r="I345" s="41"/>
    </row>
    <row r="346" spans="9:9" ht="15.75" customHeight="1">
      <c r="I346" s="41"/>
    </row>
    <row r="347" spans="9:9" ht="15.75" customHeight="1">
      <c r="I347" s="41"/>
    </row>
    <row r="348" spans="9:9" ht="15.75" customHeight="1">
      <c r="I348" s="41"/>
    </row>
    <row r="349" spans="9:9" ht="15.75" customHeight="1">
      <c r="I349" s="41"/>
    </row>
    <row r="350" spans="9:9" ht="15.75" customHeight="1">
      <c r="I350" s="41"/>
    </row>
    <row r="351" spans="9:9" ht="15.75" customHeight="1">
      <c r="I351" s="41"/>
    </row>
    <row r="352" spans="9:9" ht="15.75" customHeight="1">
      <c r="I352" s="41"/>
    </row>
    <row r="353" spans="9:9" ht="15.75" customHeight="1">
      <c r="I353" s="41"/>
    </row>
    <row r="354" spans="9:9" ht="15.75" customHeight="1">
      <c r="I354" s="41"/>
    </row>
    <row r="355" spans="9:9" ht="15.75" customHeight="1">
      <c r="I355" s="41"/>
    </row>
    <row r="356" spans="9:9" ht="15.75" customHeight="1">
      <c r="I356" s="41"/>
    </row>
    <row r="357" spans="9:9" ht="15.75" customHeight="1">
      <c r="I357" s="41"/>
    </row>
    <row r="358" spans="9:9" ht="15.75" customHeight="1">
      <c r="I358" s="41"/>
    </row>
    <row r="359" spans="9:9" ht="15.75" customHeight="1">
      <c r="I359" s="41"/>
    </row>
    <row r="360" spans="9:9" ht="15.75" customHeight="1">
      <c r="I360" s="41"/>
    </row>
    <row r="361" spans="9:9" ht="15.75" customHeight="1">
      <c r="I361" s="41"/>
    </row>
    <row r="362" spans="9:9" ht="15.75" customHeight="1">
      <c r="I362" s="41"/>
    </row>
    <row r="363" spans="9:9" ht="15.75" customHeight="1">
      <c r="I363" s="41"/>
    </row>
    <row r="364" spans="9:9" ht="15.75" customHeight="1">
      <c r="I364" s="41"/>
    </row>
    <row r="365" spans="9:9" ht="15.75" customHeight="1">
      <c r="I365" s="41"/>
    </row>
    <row r="366" spans="9:9" ht="15.75" customHeight="1">
      <c r="I366" s="41"/>
    </row>
    <row r="367" spans="9:9" ht="15.75" customHeight="1">
      <c r="I367" s="41"/>
    </row>
    <row r="368" spans="9:9" ht="15.75" customHeight="1">
      <c r="I368" s="41"/>
    </row>
    <row r="369" spans="9:9" ht="15.75" customHeight="1">
      <c r="I369" s="41"/>
    </row>
    <row r="370" spans="9:9" ht="15.75" customHeight="1">
      <c r="I370" s="41"/>
    </row>
    <row r="371" spans="9:9" ht="15.75" customHeight="1">
      <c r="I371" s="41"/>
    </row>
    <row r="372" spans="9:9" ht="15.75" customHeight="1">
      <c r="I372" s="41"/>
    </row>
    <row r="373" spans="9:9" ht="15.75" customHeight="1">
      <c r="I373" s="41"/>
    </row>
    <row r="374" spans="9:9" ht="15.75" customHeight="1">
      <c r="I374" s="41"/>
    </row>
    <row r="375" spans="9:9" ht="15.75" customHeight="1">
      <c r="I375" s="41"/>
    </row>
    <row r="376" spans="9:9" ht="15.75" customHeight="1">
      <c r="I376" s="41"/>
    </row>
    <row r="377" spans="9:9" ht="15.75" customHeight="1">
      <c r="I377" s="41"/>
    </row>
    <row r="378" spans="9:9" ht="15.75" customHeight="1">
      <c r="I378" s="41"/>
    </row>
    <row r="379" spans="9:9" ht="15.75" customHeight="1">
      <c r="I379" s="41"/>
    </row>
    <row r="380" spans="9:9" ht="15.75" customHeight="1">
      <c r="I380" s="41"/>
    </row>
    <row r="381" spans="9:9" ht="15.75" customHeight="1">
      <c r="I381" s="41"/>
    </row>
    <row r="382" spans="9:9" ht="15.75" customHeight="1">
      <c r="I382" s="41"/>
    </row>
    <row r="383" spans="9:9" ht="15.75" customHeight="1">
      <c r="I383" s="41"/>
    </row>
    <row r="384" spans="9:9" ht="15.75" customHeight="1">
      <c r="I384" s="41"/>
    </row>
    <row r="385" spans="9:9" ht="15.75" customHeight="1">
      <c r="I385" s="41"/>
    </row>
    <row r="386" spans="9:9" ht="15.75" customHeight="1">
      <c r="I386" s="41"/>
    </row>
    <row r="387" spans="9:9" ht="15.75" customHeight="1">
      <c r="I387" s="41"/>
    </row>
    <row r="388" spans="9:9" ht="15.75" customHeight="1">
      <c r="I388" s="41"/>
    </row>
    <row r="389" spans="9:9" ht="15.75" customHeight="1">
      <c r="I389" s="41"/>
    </row>
    <row r="390" spans="9:9" ht="15.75" customHeight="1">
      <c r="I390" s="41"/>
    </row>
    <row r="391" spans="9:9" ht="15.75" customHeight="1">
      <c r="I391" s="41"/>
    </row>
    <row r="392" spans="9:9" ht="15.75" customHeight="1">
      <c r="I392" s="41"/>
    </row>
    <row r="393" spans="9:9" ht="15.75" customHeight="1">
      <c r="I393" s="41"/>
    </row>
    <row r="394" spans="9:9" ht="15.75" customHeight="1">
      <c r="I394" s="41"/>
    </row>
    <row r="395" spans="9:9" ht="15.75" customHeight="1">
      <c r="I395" s="41"/>
    </row>
    <row r="396" spans="9:9" ht="15.75" customHeight="1">
      <c r="I396" s="41"/>
    </row>
    <row r="397" spans="9:9" ht="15.75" customHeight="1">
      <c r="I397" s="41"/>
    </row>
    <row r="398" spans="9:9" ht="15.75" customHeight="1">
      <c r="I398" s="41"/>
    </row>
    <row r="399" spans="9:9" ht="15.75" customHeight="1">
      <c r="I399" s="41"/>
    </row>
    <row r="400" spans="9:9" ht="15.75" customHeight="1">
      <c r="I400" s="41"/>
    </row>
    <row r="401" spans="9:9" ht="15.75" customHeight="1">
      <c r="I401" s="41"/>
    </row>
    <row r="402" spans="9:9" ht="15.75" customHeight="1">
      <c r="I402" s="41"/>
    </row>
    <row r="403" spans="9:9" ht="15.75" customHeight="1">
      <c r="I403" s="41"/>
    </row>
    <row r="404" spans="9:9" ht="15.75" customHeight="1">
      <c r="I404" s="41"/>
    </row>
    <row r="405" spans="9:9" ht="15.75" customHeight="1">
      <c r="I405" s="41"/>
    </row>
    <row r="406" spans="9:9" ht="15.75" customHeight="1">
      <c r="I406" s="41"/>
    </row>
    <row r="407" spans="9:9" ht="15.75" customHeight="1">
      <c r="I407" s="41"/>
    </row>
    <row r="408" spans="9:9" ht="15.75" customHeight="1">
      <c r="I408" s="41"/>
    </row>
    <row r="409" spans="9:9" ht="15.75" customHeight="1">
      <c r="I409" s="41"/>
    </row>
    <row r="410" spans="9:9" ht="15.75" customHeight="1">
      <c r="I410" s="41"/>
    </row>
    <row r="411" spans="9:9" ht="15.75" customHeight="1">
      <c r="I411" s="41"/>
    </row>
    <row r="412" spans="9:9" ht="15.75" customHeight="1">
      <c r="I412" s="41"/>
    </row>
    <row r="413" spans="9:9" ht="15.75" customHeight="1">
      <c r="I413" s="41"/>
    </row>
    <row r="414" spans="9:9" ht="15.75" customHeight="1">
      <c r="I414" s="41"/>
    </row>
    <row r="415" spans="9:9" ht="15.75" customHeight="1">
      <c r="I415" s="41"/>
    </row>
    <row r="416" spans="9:9" ht="15.75" customHeight="1">
      <c r="I416" s="41"/>
    </row>
    <row r="417" spans="9:9" ht="15.75" customHeight="1">
      <c r="I417" s="41"/>
    </row>
    <row r="418" spans="9:9" ht="15.75" customHeight="1">
      <c r="I418" s="41"/>
    </row>
    <row r="419" spans="9:9" ht="15.75" customHeight="1">
      <c r="I419" s="41"/>
    </row>
    <row r="420" spans="9:9" ht="15.75" customHeight="1">
      <c r="I420" s="41"/>
    </row>
    <row r="421" spans="9:9" ht="15.75" customHeight="1">
      <c r="I421" s="41"/>
    </row>
    <row r="422" spans="9:9" ht="15.75" customHeight="1">
      <c r="I422" s="41"/>
    </row>
    <row r="423" spans="9:9" ht="15.75" customHeight="1">
      <c r="I423" s="41"/>
    </row>
    <row r="424" spans="9:9" ht="15.75" customHeight="1">
      <c r="I424" s="41"/>
    </row>
    <row r="425" spans="9:9" ht="15.75" customHeight="1">
      <c r="I425" s="41"/>
    </row>
    <row r="426" spans="9:9" ht="15.75" customHeight="1">
      <c r="I426" s="41"/>
    </row>
    <row r="427" spans="9:9" ht="15.75" customHeight="1">
      <c r="I427" s="41"/>
    </row>
    <row r="428" spans="9:9" ht="15.75" customHeight="1">
      <c r="I428" s="41"/>
    </row>
    <row r="429" spans="9:9" ht="15.75" customHeight="1">
      <c r="I429" s="41"/>
    </row>
    <row r="430" spans="9:9" ht="15.75" customHeight="1">
      <c r="I430" s="41"/>
    </row>
    <row r="431" spans="9:9" ht="15.75" customHeight="1">
      <c r="I431" s="41"/>
    </row>
    <row r="432" spans="9:9" ht="15.75" customHeight="1">
      <c r="I432" s="41"/>
    </row>
    <row r="433" spans="9:9" ht="15.75" customHeight="1">
      <c r="I433" s="41"/>
    </row>
    <row r="434" spans="9:9" ht="15.75" customHeight="1">
      <c r="I434" s="41"/>
    </row>
    <row r="435" spans="9:9" ht="15.75" customHeight="1">
      <c r="I435" s="41"/>
    </row>
    <row r="436" spans="9:9" ht="15.75" customHeight="1">
      <c r="I436" s="41"/>
    </row>
    <row r="437" spans="9:9" ht="15.75" customHeight="1">
      <c r="I437" s="41"/>
    </row>
    <row r="438" spans="9:9" ht="15.75" customHeight="1">
      <c r="I438" s="41"/>
    </row>
    <row r="439" spans="9:9" ht="15.75" customHeight="1">
      <c r="I439" s="41"/>
    </row>
    <row r="440" spans="9:9" ht="15.75" customHeight="1">
      <c r="I440" s="41"/>
    </row>
    <row r="441" spans="9:9" ht="15.75" customHeight="1">
      <c r="I441" s="41"/>
    </row>
    <row r="442" spans="9:9" ht="15.75" customHeight="1">
      <c r="I442" s="41"/>
    </row>
    <row r="443" spans="9:9" ht="15.75" customHeight="1">
      <c r="I443" s="41"/>
    </row>
    <row r="444" spans="9:9" ht="15.75" customHeight="1">
      <c r="I444" s="41"/>
    </row>
    <row r="445" spans="9:9" ht="15.75" customHeight="1">
      <c r="I445" s="41"/>
    </row>
    <row r="446" spans="9:9" ht="15.75" customHeight="1">
      <c r="I446" s="41"/>
    </row>
    <row r="447" spans="9:9" ht="15.75" customHeight="1">
      <c r="I447" s="41"/>
    </row>
    <row r="448" spans="9:9" ht="15.75" customHeight="1">
      <c r="I448" s="41"/>
    </row>
    <row r="449" spans="9:9" ht="15.75" customHeight="1">
      <c r="I449" s="41"/>
    </row>
    <row r="450" spans="9:9" ht="15.75" customHeight="1">
      <c r="I450" s="41"/>
    </row>
    <row r="451" spans="9:9" ht="15.75" customHeight="1">
      <c r="I451" s="41"/>
    </row>
    <row r="452" spans="9:9" ht="15.75" customHeight="1">
      <c r="I452" s="41"/>
    </row>
    <row r="453" spans="9:9" ht="15.75" customHeight="1">
      <c r="I453" s="41"/>
    </row>
    <row r="454" spans="9:9" ht="15.75" customHeight="1">
      <c r="I454" s="41"/>
    </row>
    <row r="455" spans="9:9" ht="15.75" customHeight="1">
      <c r="I455" s="41"/>
    </row>
    <row r="456" spans="9:9" ht="15.75" customHeight="1">
      <c r="I456" s="41"/>
    </row>
    <row r="457" spans="9:9" ht="15.75" customHeight="1">
      <c r="I457" s="41"/>
    </row>
    <row r="458" spans="9:9" ht="15.75" customHeight="1">
      <c r="I458" s="41"/>
    </row>
    <row r="459" spans="9:9" ht="15.75" customHeight="1">
      <c r="I459" s="41"/>
    </row>
    <row r="460" spans="9:9" ht="15.75" customHeight="1">
      <c r="I460" s="41"/>
    </row>
    <row r="461" spans="9:9" ht="15.75" customHeight="1">
      <c r="I461" s="41"/>
    </row>
    <row r="462" spans="9:9" ht="15.75" customHeight="1">
      <c r="I462" s="41"/>
    </row>
    <row r="463" spans="9:9" ht="15.75" customHeight="1">
      <c r="I463" s="41"/>
    </row>
    <row r="464" spans="9:9" ht="15.75" customHeight="1">
      <c r="I464" s="41"/>
    </row>
    <row r="465" spans="9:9" ht="15.75" customHeight="1">
      <c r="I465" s="41"/>
    </row>
    <row r="466" spans="9:9" ht="15.75" customHeight="1">
      <c r="I466" s="41"/>
    </row>
    <row r="467" spans="9:9" ht="15.75" customHeight="1">
      <c r="I467" s="41"/>
    </row>
    <row r="468" spans="9:9" ht="15.75" customHeight="1">
      <c r="I468" s="41"/>
    </row>
    <row r="469" spans="9:9" ht="15.75" customHeight="1">
      <c r="I469" s="41"/>
    </row>
    <row r="470" spans="9:9" ht="15.75" customHeight="1">
      <c r="I470" s="41"/>
    </row>
    <row r="471" spans="9:9" ht="15.75" customHeight="1">
      <c r="I471" s="41"/>
    </row>
    <row r="472" spans="9:9" ht="15.75" customHeight="1">
      <c r="I472" s="41"/>
    </row>
    <row r="473" spans="9:9" ht="15.75" customHeight="1">
      <c r="I473" s="41"/>
    </row>
    <row r="474" spans="9:9" ht="15.75" customHeight="1">
      <c r="I474" s="41"/>
    </row>
    <row r="475" spans="9:9" ht="15.75" customHeight="1">
      <c r="I475" s="41"/>
    </row>
    <row r="476" spans="9:9" ht="15.75" customHeight="1">
      <c r="I476" s="41"/>
    </row>
    <row r="477" spans="9:9" ht="15.75" customHeight="1">
      <c r="I477" s="41"/>
    </row>
    <row r="478" spans="9:9" ht="15.75" customHeight="1">
      <c r="I478" s="41"/>
    </row>
    <row r="479" spans="9:9" ht="15.75" customHeight="1">
      <c r="I479" s="41"/>
    </row>
    <row r="480" spans="9:9" ht="15.75" customHeight="1">
      <c r="I480" s="41"/>
    </row>
    <row r="481" spans="9:9" ht="15.75" customHeight="1">
      <c r="I481" s="41"/>
    </row>
    <row r="482" spans="9:9" ht="15.75" customHeight="1">
      <c r="I482" s="41"/>
    </row>
    <row r="483" spans="9:9" ht="15.75" customHeight="1">
      <c r="I483" s="41"/>
    </row>
    <row r="484" spans="9:9" ht="15.75" customHeight="1">
      <c r="I484" s="41"/>
    </row>
    <row r="485" spans="9:9" ht="15.75" customHeight="1">
      <c r="I485" s="41"/>
    </row>
    <row r="486" spans="9:9" ht="15.75" customHeight="1">
      <c r="I486" s="41"/>
    </row>
    <row r="487" spans="9:9" ht="15.75" customHeight="1">
      <c r="I487" s="41"/>
    </row>
    <row r="488" spans="9:9" ht="15.75" customHeight="1">
      <c r="I488" s="41"/>
    </row>
    <row r="489" spans="9:9" ht="15.75" customHeight="1">
      <c r="I489" s="41"/>
    </row>
    <row r="490" spans="9:9" ht="15.75" customHeight="1">
      <c r="I490" s="41"/>
    </row>
    <row r="491" spans="9:9" ht="15.75" customHeight="1">
      <c r="I491" s="41"/>
    </row>
    <row r="492" spans="9:9" ht="15.75" customHeight="1">
      <c r="I492" s="41"/>
    </row>
    <row r="493" spans="9:9" ht="15.75" customHeight="1">
      <c r="I493" s="41"/>
    </row>
    <row r="494" spans="9:9" ht="15.75" customHeight="1">
      <c r="I494" s="41"/>
    </row>
    <row r="495" spans="9:9" ht="15.75" customHeight="1">
      <c r="I495" s="41"/>
    </row>
    <row r="496" spans="9:9" ht="15.75" customHeight="1">
      <c r="I496" s="41"/>
    </row>
    <row r="497" spans="9:9" ht="15.75" customHeight="1">
      <c r="I497" s="41"/>
    </row>
    <row r="498" spans="9:9" ht="15.75" customHeight="1">
      <c r="I498" s="41"/>
    </row>
    <row r="499" spans="9:9" ht="15.75" customHeight="1">
      <c r="I499" s="41"/>
    </row>
    <row r="500" spans="9:9" ht="15.75" customHeight="1">
      <c r="I500" s="41"/>
    </row>
    <row r="501" spans="9:9" ht="15.75" customHeight="1">
      <c r="I501" s="41"/>
    </row>
    <row r="502" spans="9:9" ht="15.75" customHeight="1">
      <c r="I502" s="41"/>
    </row>
    <row r="503" spans="9:9" ht="15.75" customHeight="1">
      <c r="I503" s="41"/>
    </row>
    <row r="504" spans="9:9" ht="15.75" customHeight="1">
      <c r="I504" s="41"/>
    </row>
    <row r="505" spans="9:9" ht="15.75" customHeight="1">
      <c r="I505" s="41"/>
    </row>
    <row r="506" spans="9:9" ht="15.75" customHeight="1">
      <c r="I506" s="41"/>
    </row>
    <row r="507" spans="9:9" ht="15.75" customHeight="1">
      <c r="I507" s="41"/>
    </row>
    <row r="508" spans="9:9" ht="15.75" customHeight="1">
      <c r="I508" s="41"/>
    </row>
    <row r="509" spans="9:9" ht="15.75" customHeight="1">
      <c r="I509" s="41"/>
    </row>
    <row r="510" spans="9:9" ht="15.75" customHeight="1">
      <c r="I510" s="41"/>
    </row>
    <row r="511" spans="9:9" ht="15.75" customHeight="1">
      <c r="I511" s="41"/>
    </row>
    <row r="512" spans="9:9" ht="15.75" customHeight="1">
      <c r="I512" s="41"/>
    </row>
    <row r="513" spans="9:9" ht="15.75" customHeight="1">
      <c r="I513" s="41"/>
    </row>
    <row r="514" spans="9:9" ht="15.75" customHeight="1">
      <c r="I514" s="41"/>
    </row>
    <row r="515" spans="9:9" ht="15.75" customHeight="1">
      <c r="I515" s="41"/>
    </row>
    <row r="516" spans="9:9" ht="15.75" customHeight="1">
      <c r="I516" s="41"/>
    </row>
    <row r="517" spans="9:9" ht="15.75" customHeight="1">
      <c r="I517" s="41"/>
    </row>
    <row r="518" spans="9:9" ht="15.75" customHeight="1">
      <c r="I518" s="41"/>
    </row>
    <row r="519" spans="9:9" ht="15.75" customHeight="1">
      <c r="I519" s="41"/>
    </row>
    <row r="520" spans="9:9" ht="15.75" customHeight="1">
      <c r="I520" s="41"/>
    </row>
    <row r="521" spans="9:9" ht="15.75" customHeight="1">
      <c r="I521" s="41"/>
    </row>
    <row r="522" spans="9:9" ht="15.75" customHeight="1">
      <c r="I522" s="41"/>
    </row>
    <row r="523" spans="9:9" ht="15.75" customHeight="1">
      <c r="I523" s="41"/>
    </row>
    <row r="524" spans="9:9" ht="15.75" customHeight="1">
      <c r="I524" s="41"/>
    </row>
    <row r="525" spans="9:9" ht="15.75" customHeight="1">
      <c r="I525" s="41"/>
    </row>
    <row r="526" spans="9:9" ht="15.75" customHeight="1">
      <c r="I526" s="41"/>
    </row>
    <row r="527" spans="9:9" ht="15.75" customHeight="1">
      <c r="I527" s="41"/>
    </row>
    <row r="528" spans="9:9" ht="15.75" customHeight="1">
      <c r="I528" s="41"/>
    </row>
    <row r="529" spans="9:9" ht="15.75" customHeight="1">
      <c r="I529" s="41"/>
    </row>
    <row r="530" spans="9:9" ht="15.75" customHeight="1">
      <c r="I530" s="41"/>
    </row>
    <row r="531" spans="9:9" ht="15.75" customHeight="1">
      <c r="I531" s="41"/>
    </row>
    <row r="532" spans="9:9" ht="15.75" customHeight="1">
      <c r="I532" s="41"/>
    </row>
    <row r="533" spans="9:9" ht="15.75" customHeight="1">
      <c r="I533" s="41"/>
    </row>
    <row r="534" spans="9:9" ht="15.75" customHeight="1">
      <c r="I534" s="41"/>
    </row>
    <row r="535" spans="9:9" ht="15.75" customHeight="1">
      <c r="I535" s="41"/>
    </row>
    <row r="536" spans="9:9" ht="15.75" customHeight="1">
      <c r="I536" s="41"/>
    </row>
    <row r="537" spans="9:9" ht="15.75" customHeight="1">
      <c r="I537" s="41"/>
    </row>
    <row r="538" spans="9:9" ht="15.75" customHeight="1">
      <c r="I538" s="41"/>
    </row>
    <row r="539" spans="9:9" ht="15.75" customHeight="1">
      <c r="I539" s="41"/>
    </row>
    <row r="540" spans="9:9" ht="15.75" customHeight="1">
      <c r="I540" s="41"/>
    </row>
    <row r="541" spans="9:9" ht="15.75" customHeight="1">
      <c r="I541" s="41"/>
    </row>
    <row r="542" spans="9:9" ht="15.75" customHeight="1">
      <c r="I542" s="41"/>
    </row>
    <row r="543" spans="9:9" ht="15.75" customHeight="1">
      <c r="I543" s="41"/>
    </row>
    <row r="544" spans="9:9" ht="15.75" customHeight="1">
      <c r="I544" s="41"/>
    </row>
    <row r="545" spans="9:9" ht="15.75" customHeight="1">
      <c r="I545" s="41"/>
    </row>
    <row r="546" spans="9:9" ht="15.75" customHeight="1">
      <c r="I546" s="41"/>
    </row>
    <row r="547" spans="9:9" ht="15.75" customHeight="1">
      <c r="I547" s="41"/>
    </row>
    <row r="548" spans="9:9" ht="15.75" customHeight="1">
      <c r="I548" s="41"/>
    </row>
    <row r="549" spans="9:9" ht="15.75" customHeight="1">
      <c r="I549" s="41"/>
    </row>
    <row r="550" spans="9:9" ht="15.75" customHeight="1">
      <c r="I550" s="41"/>
    </row>
    <row r="551" spans="9:9" ht="15.75" customHeight="1">
      <c r="I551" s="41"/>
    </row>
    <row r="552" spans="9:9" ht="15.75" customHeight="1">
      <c r="I552" s="41"/>
    </row>
    <row r="553" spans="9:9" ht="15.75" customHeight="1">
      <c r="I553" s="41"/>
    </row>
    <row r="554" spans="9:9" ht="15.75" customHeight="1">
      <c r="I554" s="41"/>
    </row>
    <row r="555" spans="9:9" ht="15.75" customHeight="1">
      <c r="I555" s="41"/>
    </row>
    <row r="556" spans="9:9" ht="15.75" customHeight="1">
      <c r="I556" s="41"/>
    </row>
    <row r="557" spans="9:9" ht="15.75" customHeight="1">
      <c r="I557" s="41"/>
    </row>
    <row r="558" spans="9:9" ht="15.75" customHeight="1">
      <c r="I558" s="41"/>
    </row>
    <row r="559" spans="9:9" ht="15.75" customHeight="1">
      <c r="I559" s="41"/>
    </row>
    <row r="560" spans="9:9" ht="15.75" customHeight="1">
      <c r="I560" s="41"/>
    </row>
    <row r="561" spans="9:9" ht="15.75" customHeight="1">
      <c r="I561" s="41"/>
    </row>
    <row r="562" spans="9:9" ht="15.75" customHeight="1">
      <c r="I562" s="41"/>
    </row>
    <row r="563" spans="9:9" ht="15.75" customHeight="1">
      <c r="I563" s="41"/>
    </row>
    <row r="564" spans="9:9" ht="15.75" customHeight="1">
      <c r="I564" s="41"/>
    </row>
    <row r="565" spans="9:9" ht="15.75" customHeight="1">
      <c r="I565" s="41"/>
    </row>
    <row r="566" spans="9:9" ht="15.75" customHeight="1">
      <c r="I566" s="41"/>
    </row>
    <row r="567" spans="9:9" ht="15.75" customHeight="1">
      <c r="I567" s="41"/>
    </row>
    <row r="568" spans="9:9" ht="15.75" customHeight="1">
      <c r="I568" s="41"/>
    </row>
    <row r="569" spans="9:9" ht="15.75" customHeight="1">
      <c r="I569" s="41"/>
    </row>
    <row r="570" spans="9:9" ht="15.75" customHeight="1">
      <c r="I570" s="41"/>
    </row>
    <row r="571" spans="9:9" ht="15.75" customHeight="1">
      <c r="I571" s="41"/>
    </row>
    <row r="572" spans="9:9" ht="15.75" customHeight="1">
      <c r="I572" s="41"/>
    </row>
    <row r="573" spans="9:9" ht="15.75" customHeight="1">
      <c r="I573" s="41"/>
    </row>
    <row r="574" spans="9:9" ht="15.75" customHeight="1">
      <c r="I574" s="41"/>
    </row>
    <row r="575" spans="9:9" ht="15.75" customHeight="1">
      <c r="I575" s="41"/>
    </row>
    <row r="576" spans="9:9" ht="15.75" customHeight="1">
      <c r="I576" s="41"/>
    </row>
    <row r="577" spans="9:9" ht="15.75" customHeight="1">
      <c r="I577" s="41"/>
    </row>
    <row r="578" spans="9:9" ht="15.75" customHeight="1">
      <c r="I578" s="41"/>
    </row>
    <row r="579" spans="9:9" ht="15.75" customHeight="1">
      <c r="I579" s="41"/>
    </row>
    <row r="580" spans="9:9" ht="15.75" customHeight="1">
      <c r="I580" s="41"/>
    </row>
    <row r="581" spans="9:9" ht="15.75" customHeight="1">
      <c r="I581" s="41"/>
    </row>
    <row r="582" spans="9:9" ht="15.75" customHeight="1">
      <c r="I582" s="41"/>
    </row>
    <row r="583" spans="9:9" ht="15.75" customHeight="1">
      <c r="I583" s="41"/>
    </row>
    <row r="584" spans="9:9" ht="15.75" customHeight="1">
      <c r="I584" s="41"/>
    </row>
    <row r="585" spans="9:9" ht="15.75" customHeight="1">
      <c r="I585" s="41"/>
    </row>
    <row r="586" spans="9:9" ht="15.75" customHeight="1">
      <c r="I586" s="41"/>
    </row>
    <row r="587" spans="9:9" ht="15.75" customHeight="1">
      <c r="I587" s="41"/>
    </row>
    <row r="588" spans="9:9" ht="15.75" customHeight="1">
      <c r="I588" s="41"/>
    </row>
    <row r="589" spans="9:9" ht="15.75" customHeight="1">
      <c r="I589" s="41"/>
    </row>
    <row r="590" spans="9:9" ht="15.75" customHeight="1">
      <c r="I590" s="41"/>
    </row>
    <row r="591" spans="9:9" ht="15.75" customHeight="1">
      <c r="I591" s="41"/>
    </row>
    <row r="592" spans="9:9" ht="15.75" customHeight="1">
      <c r="I592" s="41"/>
    </row>
    <row r="593" spans="9:9" ht="15.75" customHeight="1">
      <c r="I593" s="41"/>
    </row>
    <row r="594" spans="9:9" ht="15.75" customHeight="1">
      <c r="I594" s="41"/>
    </row>
    <row r="595" spans="9:9" ht="15.75" customHeight="1">
      <c r="I595" s="41"/>
    </row>
    <row r="596" spans="9:9" ht="15.75" customHeight="1">
      <c r="I596" s="41"/>
    </row>
    <row r="597" spans="9:9" ht="15.75" customHeight="1">
      <c r="I597" s="41"/>
    </row>
    <row r="598" spans="9:9" ht="15.75" customHeight="1">
      <c r="I598" s="41"/>
    </row>
    <row r="599" spans="9:9" ht="15.75" customHeight="1">
      <c r="I599" s="41"/>
    </row>
    <row r="600" spans="9:9" ht="15.75" customHeight="1">
      <c r="I600" s="41"/>
    </row>
    <row r="601" spans="9:9" ht="15.75" customHeight="1">
      <c r="I601" s="41"/>
    </row>
    <row r="602" spans="9:9" ht="15.75" customHeight="1">
      <c r="I602" s="41"/>
    </row>
    <row r="603" spans="9:9" ht="15.75" customHeight="1">
      <c r="I603" s="41"/>
    </row>
    <row r="604" spans="9:9" ht="15.75" customHeight="1">
      <c r="I604" s="41"/>
    </row>
    <row r="605" spans="9:9" ht="15.75" customHeight="1">
      <c r="I605" s="41"/>
    </row>
    <row r="606" spans="9:9" ht="15.75" customHeight="1">
      <c r="I606" s="41"/>
    </row>
    <row r="607" spans="9:9" ht="15.75" customHeight="1">
      <c r="I607" s="41"/>
    </row>
    <row r="608" spans="9:9" ht="15.75" customHeight="1">
      <c r="I608" s="41"/>
    </row>
    <row r="609" spans="9:9" ht="15.75" customHeight="1">
      <c r="I609" s="41"/>
    </row>
    <row r="610" spans="9:9" ht="15.75" customHeight="1">
      <c r="I610" s="41"/>
    </row>
    <row r="611" spans="9:9" ht="15.75" customHeight="1">
      <c r="I611" s="41"/>
    </row>
    <row r="612" spans="9:9" ht="15.75" customHeight="1">
      <c r="I612" s="41"/>
    </row>
    <row r="613" spans="9:9" ht="15.75" customHeight="1">
      <c r="I613" s="41"/>
    </row>
    <row r="614" spans="9:9" ht="15.75" customHeight="1">
      <c r="I614" s="41"/>
    </row>
    <row r="615" spans="9:9" ht="15.75" customHeight="1">
      <c r="I615" s="41"/>
    </row>
    <row r="616" spans="9:9" ht="15.75" customHeight="1">
      <c r="I616" s="41"/>
    </row>
    <row r="617" spans="9:9" ht="15.75" customHeight="1">
      <c r="I617" s="41"/>
    </row>
    <row r="618" spans="9:9" ht="15.75" customHeight="1">
      <c r="I618" s="41"/>
    </row>
    <row r="619" spans="9:9" ht="15.75" customHeight="1">
      <c r="I619" s="41"/>
    </row>
    <row r="620" spans="9:9" ht="15.75" customHeight="1">
      <c r="I620" s="41"/>
    </row>
    <row r="621" spans="9:9" ht="15.75" customHeight="1">
      <c r="I621" s="41"/>
    </row>
    <row r="622" spans="9:9" ht="15.75" customHeight="1">
      <c r="I622" s="41"/>
    </row>
    <row r="623" spans="9:9" ht="15.75" customHeight="1">
      <c r="I623" s="41"/>
    </row>
    <row r="624" spans="9:9" ht="15.75" customHeight="1">
      <c r="I624" s="41"/>
    </row>
    <row r="625" spans="9:9" ht="15.75" customHeight="1">
      <c r="I625" s="41"/>
    </row>
    <row r="626" spans="9:9" ht="15.75" customHeight="1">
      <c r="I626" s="41"/>
    </row>
    <row r="627" spans="9:9" ht="15.75" customHeight="1">
      <c r="I627" s="41"/>
    </row>
    <row r="628" spans="9:9" ht="15.75" customHeight="1">
      <c r="I628" s="41"/>
    </row>
    <row r="629" spans="9:9" ht="15.75" customHeight="1">
      <c r="I629" s="41"/>
    </row>
    <row r="630" spans="9:9" ht="15.75" customHeight="1">
      <c r="I630" s="41"/>
    </row>
    <row r="631" spans="9:9" ht="15.75" customHeight="1">
      <c r="I631" s="41"/>
    </row>
    <row r="632" spans="9:9" ht="15.75" customHeight="1">
      <c r="I632" s="41"/>
    </row>
    <row r="633" spans="9:9" ht="15.75" customHeight="1">
      <c r="I633" s="41"/>
    </row>
    <row r="634" spans="9:9" ht="15.75" customHeight="1">
      <c r="I634" s="41"/>
    </row>
    <row r="635" spans="9:9" ht="15.75" customHeight="1">
      <c r="I635" s="41"/>
    </row>
    <row r="636" spans="9:9" ht="15.75" customHeight="1">
      <c r="I636" s="41"/>
    </row>
    <row r="637" spans="9:9" ht="15.75" customHeight="1">
      <c r="I637" s="41"/>
    </row>
    <row r="638" spans="9:9" ht="15.75" customHeight="1">
      <c r="I638" s="41"/>
    </row>
    <row r="639" spans="9:9" ht="15.75" customHeight="1">
      <c r="I639" s="41"/>
    </row>
    <row r="640" spans="9:9" ht="15.75" customHeight="1">
      <c r="I640" s="41"/>
    </row>
    <row r="641" spans="9:9" ht="15.75" customHeight="1">
      <c r="I641" s="41"/>
    </row>
    <row r="642" spans="9:9" ht="15.75" customHeight="1">
      <c r="I642" s="41"/>
    </row>
    <row r="643" spans="9:9" ht="15.75" customHeight="1">
      <c r="I643" s="41"/>
    </row>
    <row r="644" spans="9:9" ht="15.75" customHeight="1">
      <c r="I644" s="41"/>
    </row>
    <row r="645" spans="9:9" ht="15.75" customHeight="1">
      <c r="I645" s="41"/>
    </row>
    <row r="646" spans="9:9" ht="15.75" customHeight="1">
      <c r="I646" s="41"/>
    </row>
    <row r="647" spans="9:9" ht="15.75" customHeight="1">
      <c r="I647" s="41"/>
    </row>
    <row r="648" spans="9:9" ht="15.75" customHeight="1">
      <c r="I648" s="41"/>
    </row>
    <row r="649" spans="9:9" ht="15.75" customHeight="1">
      <c r="I649" s="41"/>
    </row>
    <row r="650" spans="9:9" ht="15.75" customHeight="1">
      <c r="I650" s="41"/>
    </row>
    <row r="651" spans="9:9" ht="15.75" customHeight="1">
      <c r="I651" s="41"/>
    </row>
    <row r="652" spans="9:9" ht="15.75" customHeight="1">
      <c r="I652" s="41"/>
    </row>
    <row r="653" spans="9:9" ht="15.75" customHeight="1">
      <c r="I653" s="41"/>
    </row>
    <row r="654" spans="9:9" ht="15.75" customHeight="1">
      <c r="I654" s="41"/>
    </row>
    <row r="655" spans="9:9" ht="15.75" customHeight="1">
      <c r="I655" s="41"/>
    </row>
    <row r="656" spans="9:9" ht="15.75" customHeight="1">
      <c r="I656" s="41"/>
    </row>
    <row r="657" spans="9:9" ht="15.75" customHeight="1">
      <c r="I657" s="41"/>
    </row>
    <row r="658" spans="9:9" ht="15.75" customHeight="1">
      <c r="I658" s="41"/>
    </row>
    <row r="659" spans="9:9" ht="15.75" customHeight="1">
      <c r="I659" s="41"/>
    </row>
    <row r="660" spans="9:9" ht="15.75" customHeight="1">
      <c r="I660" s="41"/>
    </row>
    <row r="661" spans="9:9" ht="15.75" customHeight="1">
      <c r="I661" s="41"/>
    </row>
    <row r="662" spans="9:9" ht="15.75" customHeight="1">
      <c r="I662" s="41"/>
    </row>
    <row r="663" spans="9:9" ht="15.75" customHeight="1">
      <c r="I663" s="41"/>
    </row>
    <row r="664" spans="9:9" ht="15.75" customHeight="1">
      <c r="I664" s="41"/>
    </row>
    <row r="665" spans="9:9" ht="15.75" customHeight="1">
      <c r="I665" s="41"/>
    </row>
    <row r="666" spans="9:9" ht="15.75" customHeight="1">
      <c r="I666" s="41"/>
    </row>
    <row r="667" spans="9:9" ht="15.75" customHeight="1">
      <c r="I667" s="41"/>
    </row>
    <row r="668" spans="9:9" ht="15.75" customHeight="1">
      <c r="I668" s="41"/>
    </row>
    <row r="669" spans="9:9" ht="15.75" customHeight="1">
      <c r="I669" s="41"/>
    </row>
    <row r="670" spans="9:9" ht="15.75" customHeight="1">
      <c r="I670" s="41"/>
    </row>
    <row r="671" spans="9:9" ht="15.75" customHeight="1">
      <c r="I671" s="41"/>
    </row>
    <row r="672" spans="9:9" ht="15.75" customHeight="1">
      <c r="I672" s="41"/>
    </row>
    <row r="673" spans="9:9" ht="15.75" customHeight="1">
      <c r="I673" s="41"/>
    </row>
    <row r="674" spans="9:9" ht="15.75" customHeight="1">
      <c r="I674" s="41"/>
    </row>
    <row r="675" spans="9:9" ht="15.75" customHeight="1">
      <c r="I675" s="41"/>
    </row>
    <row r="676" spans="9:9" ht="15.75" customHeight="1">
      <c r="I676" s="41"/>
    </row>
    <row r="677" spans="9:9" ht="15.75" customHeight="1">
      <c r="I677" s="41"/>
    </row>
    <row r="678" spans="9:9" ht="15.75" customHeight="1">
      <c r="I678" s="41"/>
    </row>
    <row r="679" spans="9:9" ht="15.75" customHeight="1">
      <c r="I679" s="41"/>
    </row>
    <row r="680" spans="9:9" ht="15.75" customHeight="1">
      <c r="I680" s="41"/>
    </row>
    <row r="681" spans="9:9" ht="15.75" customHeight="1">
      <c r="I681" s="41"/>
    </row>
    <row r="682" spans="9:9" ht="15.75" customHeight="1">
      <c r="I682" s="41"/>
    </row>
    <row r="683" spans="9:9" ht="15.75" customHeight="1">
      <c r="I683" s="41"/>
    </row>
    <row r="684" spans="9:9" ht="15.75" customHeight="1">
      <c r="I684" s="41"/>
    </row>
    <row r="685" spans="9:9" ht="15.75" customHeight="1">
      <c r="I685" s="41"/>
    </row>
    <row r="686" spans="9:9" ht="15.75" customHeight="1">
      <c r="I686" s="41"/>
    </row>
    <row r="687" spans="9:9" ht="15.75" customHeight="1">
      <c r="I687" s="41"/>
    </row>
    <row r="688" spans="9:9" ht="15.75" customHeight="1">
      <c r="I688" s="41"/>
    </row>
    <row r="689" spans="9:9" ht="15.75" customHeight="1">
      <c r="I689" s="41"/>
    </row>
    <row r="690" spans="9:9" ht="15.75" customHeight="1">
      <c r="I690" s="41"/>
    </row>
    <row r="691" spans="9:9" ht="15.75" customHeight="1">
      <c r="I691" s="41"/>
    </row>
    <row r="692" spans="9:9" ht="15.75" customHeight="1">
      <c r="I692" s="41"/>
    </row>
    <row r="693" spans="9:9" ht="15.75" customHeight="1">
      <c r="I693" s="41"/>
    </row>
    <row r="694" spans="9:9" ht="15.75" customHeight="1">
      <c r="I694" s="41"/>
    </row>
    <row r="695" spans="9:9" ht="15.75" customHeight="1">
      <c r="I695" s="41"/>
    </row>
    <row r="696" spans="9:9" ht="15.75" customHeight="1">
      <c r="I696" s="41"/>
    </row>
    <row r="697" spans="9:9" ht="15.75" customHeight="1">
      <c r="I697" s="41"/>
    </row>
    <row r="698" spans="9:9" ht="15.75" customHeight="1">
      <c r="I698" s="41"/>
    </row>
    <row r="699" spans="9:9" ht="15.75" customHeight="1">
      <c r="I699" s="41"/>
    </row>
    <row r="700" spans="9:9" ht="15.75" customHeight="1">
      <c r="I700" s="41"/>
    </row>
    <row r="701" spans="9:9" ht="15.75" customHeight="1">
      <c r="I701" s="41"/>
    </row>
    <row r="702" spans="9:9" ht="15.75" customHeight="1">
      <c r="I702" s="41"/>
    </row>
    <row r="703" spans="9:9" ht="15.75" customHeight="1">
      <c r="I703" s="41"/>
    </row>
    <row r="704" spans="9:9" ht="15.75" customHeight="1">
      <c r="I704" s="41"/>
    </row>
    <row r="705" spans="9:9" ht="15.75" customHeight="1">
      <c r="I705" s="41"/>
    </row>
    <row r="706" spans="9:9" ht="15.75" customHeight="1">
      <c r="I706" s="41"/>
    </row>
    <row r="707" spans="9:9" ht="15.75" customHeight="1">
      <c r="I707" s="41"/>
    </row>
    <row r="708" spans="9:9" ht="15.75" customHeight="1">
      <c r="I708" s="41"/>
    </row>
    <row r="709" spans="9:9" ht="15.75" customHeight="1">
      <c r="I709" s="41"/>
    </row>
    <row r="710" spans="9:9" ht="15.75" customHeight="1">
      <c r="I710" s="41"/>
    </row>
    <row r="711" spans="9:9" ht="15.75" customHeight="1">
      <c r="I711" s="41"/>
    </row>
    <row r="712" spans="9:9" ht="15.75" customHeight="1">
      <c r="I712" s="41"/>
    </row>
    <row r="713" spans="9:9" ht="15.75" customHeight="1">
      <c r="I713" s="41"/>
    </row>
    <row r="714" spans="9:9" ht="15.75" customHeight="1">
      <c r="I714" s="41"/>
    </row>
    <row r="715" spans="9:9" ht="15.75" customHeight="1">
      <c r="I715" s="41"/>
    </row>
    <row r="716" spans="9:9" ht="15.75" customHeight="1">
      <c r="I716" s="41"/>
    </row>
    <row r="717" spans="9:9" ht="15.75" customHeight="1">
      <c r="I717" s="41"/>
    </row>
    <row r="718" spans="9:9" ht="15.75" customHeight="1">
      <c r="I718" s="41"/>
    </row>
    <row r="719" spans="9:9" ht="15.75" customHeight="1">
      <c r="I719" s="41"/>
    </row>
    <row r="720" spans="9:9" ht="15.75" customHeight="1">
      <c r="I720" s="41"/>
    </row>
    <row r="721" spans="9:9" ht="15.75" customHeight="1">
      <c r="I721" s="41"/>
    </row>
    <row r="722" spans="9:9" ht="15.75" customHeight="1">
      <c r="I722" s="41"/>
    </row>
    <row r="723" spans="9:9" ht="15.75" customHeight="1">
      <c r="I723" s="41"/>
    </row>
    <row r="724" spans="9:9" ht="15.75" customHeight="1">
      <c r="I724" s="41"/>
    </row>
    <row r="725" spans="9:9" ht="15.75" customHeight="1">
      <c r="I725" s="41"/>
    </row>
    <row r="726" spans="9:9" ht="15.75" customHeight="1">
      <c r="I726" s="41"/>
    </row>
    <row r="727" spans="9:9" ht="15.75" customHeight="1">
      <c r="I727" s="41"/>
    </row>
    <row r="728" spans="9:9" ht="15.75" customHeight="1">
      <c r="I728" s="41"/>
    </row>
    <row r="729" spans="9:9" ht="15.75" customHeight="1">
      <c r="I729" s="41"/>
    </row>
    <row r="730" spans="9:9" ht="15.75" customHeight="1">
      <c r="I730" s="41"/>
    </row>
    <row r="731" spans="9:9" ht="15.75" customHeight="1">
      <c r="I731" s="41"/>
    </row>
    <row r="732" spans="9:9" ht="15.75" customHeight="1">
      <c r="I732" s="41"/>
    </row>
    <row r="733" spans="9:9" ht="15.75" customHeight="1">
      <c r="I733" s="41"/>
    </row>
    <row r="734" spans="9:9" ht="15.75" customHeight="1">
      <c r="I734" s="41"/>
    </row>
    <row r="735" spans="9:9" ht="15.75" customHeight="1">
      <c r="I735" s="41"/>
    </row>
    <row r="736" spans="9:9" ht="15.75" customHeight="1">
      <c r="I736" s="41"/>
    </row>
    <row r="737" spans="9:9" ht="15.75" customHeight="1">
      <c r="I737" s="41"/>
    </row>
    <row r="738" spans="9:9" ht="15.75" customHeight="1">
      <c r="I738" s="41"/>
    </row>
    <row r="739" spans="9:9" ht="15.75" customHeight="1">
      <c r="I739" s="41"/>
    </row>
    <row r="740" spans="9:9" ht="15.75" customHeight="1">
      <c r="I740" s="41"/>
    </row>
    <row r="741" spans="9:9" ht="15.75" customHeight="1">
      <c r="I741" s="41"/>
    </row>
    <row r="742" spans="9:9" ht="15.75" customHeight="1">
      <c r="I742" s="41"/>
    </row>
    <row r="743" spans="9:9" ht="15.75" customHeight="1">
      <c r="I743" s="41"/>
    </row>
    <row r="744" spans="9:9" ht="15.75" customHeight="1">
      <c r="I744" s="41"/>
    </row>
    <row r="745" spans="9:9" ht="15.75" customHeight="1">
      <c r="I745" s="41"/>
    </row>
    <row r="746" spans="9:9" ht="15.75" customHeight="1">
      <c r="I746" s="41"/>
    </row>
    <row r="747" spans="9:9" ht="15.75" customHeight="1">
      <c r="I747" s="41"/>
    </row>
    <row r="748" spans="9:9" ht="15.75" customHeight="1">
      <c r="I748" s="41"/>
    </row>
    <row r="749" spans="9:9" ht="15.75" customHeight="1">
      <c r="I749" s="41"/>
    </row>
    <row r="750" spans="9:9" ht="15.75" customHeight="1">
      <c r="I750" s="41"/>
    </row>
    <row r="751" spans="9:9" ht="15.75" customHeight="1">
      <c r="I751" s="41"/>
    </row>
    <row r="752" spans="9:9" ht="15.75" customHeight="1">
      <c r="I752" s="41"/>
    </row>
    <row r="753" spans="9:9" ht="15.75" customHeight="1">
      <c r="I753" s="41"/>
    </row>
    <row r="754" spans="9:9" ht="15.75" customHeight="1">
      <c r="I754" s="41"/>
    </row>
    <row r="755" spans="9:9" ht="15.75" customHeight="1">
      <c r="I755" s="41"/>
    </row>
    <row r="756" spans="9:9" ht="15.75" customHeight="1">
      <c r="I756" s="41"/>
    </row>
    <row r="757" spans="9:9" ht="15.75" customHeight="1">
      <c r="I757" s="41"/>
    </row>
    <row r="758" spans="9:9" ht="15.75" customHeight="1">
      <c r="I758" s="41"/>
    </row>
    <row r="759" spans="9:9" ht="15.75" customHeight="1">
      <c r="I759" s="41"/>
    </row>
    <row r="760" spans="9:9" ht="15.75" customHeight="1">
      <c r="I760" s="41"/>
    </row>
    <row r="761" spans="9:9" ht="15.75" customHeight="1">
      <c r="I761" s="41"/>
    </row>
    <row r="762" spans="9:9" ht="15.75" customHeight="1">
      <c r="I762" s="41"/>
    </row>
    <row r="763" spans="9:9" ht="15.75" customHeight="1">
      <c r="I763" s="41"/>
    </row>
    <row r="764" spans="9:9" ht="15.75" customHeight="1">
      <c r="I764" s="41"/>
    </row>
    <row r="765" spans="9:9" ht="15.75" customHeight="1">
      <c r="I765" s="41"/>
    </row>
    <row r="766" spans="9:9" ht="15.75" customHeight="1">
      <c r="I766" s="41"/>
    </row>
    <row r="767" spans="9:9" ht="15.75" customHeight="1">
      <c r="I767" s="41"/>
    </row>
    <row r="768" spans="9:9" ht="15.75" customHeight="1">
      <c r="I768" s="41"/>
    </row>
    <row r="769" spans="9:9" ht="15.75" customHeight="1">
      <c r="I769" s="41"/>
    </row>
    <row r="770" spans="9:9" ht="15.75" customHeight="1">
      <c r="I770" s="41"/>
    </row>
    <row r="771" spans="9:9" ht="15.75" customHeight="1">
      <c r="I771" s="41"/>
    </row>
    <row r="772" spans="9:9" ht="15.75" customHeight="1">
      <c r="I772" s="41"/>
    </row>
    <row r="773" spans="9:9" ht="15.75" customHeight="1">
      <c r="I773" s="41"/>
    </row>
    <row r="774" spans="9:9" ht="15.75" customHeight="1">
      <c r="I774" s="41"/>
    </row>
    <row r="775" spans="9:9" ht="15.75" customHeight="1">
      <c r="I775" s="41"/>
    </row>
    <row r="776" spans="9:9" ht="15.75" customHeight="1">
      <c r="I776" s="41"/>
    </row>
    <row r="777" spans="9:9" ht="15.75" customHeight="1">
      <c r="I777" s="41"/>
    </row>
    <row r="778" spans="9:9" ht="15.75" customHeight="1">
      <c r="I778" s="41"/>
    </row>
    <row r="779" spans="9:9" ht="15.75" customHeight="1">
      <c r="I779" s="41"/>
    </row>
    <row r="780" spans="9:9" ht="15.75" customHeight="1">
      <c r="I780" s="41"/>
    </row>
    <row r="781" spans="9:9" ht="15.75" customHeight="1">
      <c r="I781" s="41"/>
    </row>
    <row r="782" spans="9:9" ht="15.75" customHeight="1">
      <c r="I782" s="41"/>
    </row>
    <row r="783" spans="9:9" ht="15.75" customHeight="1">
      <c r="I783" s="41"/>
    </row>
    <row r="784" spans="9:9" ht="15.75" customHeight="1">
      <c r="I784" s="41"/>
    </row>
    <row r="785" spans="9:9" ht="15.75" customHeight="1">
      <c r="I785" s="41"/>
    </row>
    <row r="786" spans="9:9" ht="15.75" customHeight="1">
      <c r="I786" s="41"/>
    </row>
    <row r="787" spans="9:9" ht="15.75" customHeight="1">
      <c r="I787" s="41"/>
    </row>
    <row r="788" spans="9:9" ht="15.75" customHeight="1">
      <c r="I788" s="41"/>
    </row>
    <row r="789" spans="9:9" ht="15.75" customHeight="1">
      <c r="I789" s="41"/>
    </row>
    <row r="790" spans="9:9" ht="15.75" customHeight="1">
      <c r="I790" s="41"/>
    </row>
    <row r="791" spans="9:9" ht="15.75" customHeight="1">
      <c r="I791" s="41"/>
    </row>
    <row r="792" spans="9:9" ht="15.75" customHeight="1">
      <c r="I792" s="41"/>
    </row>
    <row r="793" spans="9:9" ht="15.75" customHeight="1">
      <c r="I793" s="41"/>
    </row>
    <row r="794" spans="9:9" ht="15.75" customHeight="1">
      <c r="I794" s="41"/>
    </row>
    <row r="795" spans="9:9" ht="15.75" customHeight="1">
      <c r="I795" s="41"/>
    </row>
    <row r="796" spans="9:9" ht="15.75" customHeight="1">
      <c r="I796" s="41"/>
    </row>
    <row r="797" spans="9:9" ht="15.75" customHeight="1">
      <c r="I797" s="41"/>
    </row>
    <row r="798" spans="9:9" ht="15.75" customHeight="1">
      <c r="I798" s="41"/>
    </row>
    <row r="799" spans="9:9" ht="15.75" customHeight="1">
      <c r="I799" s="41"/>
    </row>
    <row r="800" spans="9:9" ht="15.75" customHeight="1">
      <c r="I800" s="41"/>
    </row>
    <row r="801" spans="9:9" ht="15.75" customHeight="1">
      <c r="I801" s="41"/>
    </row>
    <row r="802" spans="9:9" ht="15.75" customHeight="1">
      <c r="I802" s="41"/>
    </row>
    <row r="803" spans="9:9" ht="15.75" customHeight="1">
      <c r="I803" s="41"/>
    </row>
    <row r="804" spans="9:9" ht="15.75" customHeight="1">
      <c r="I804" s="41"/>
    </row>
    <row r="805" spans="9:9" ht="15.75" customHeight="1">
      <c r="I805" s="41"/>
    </row>
    <row r="806" spans="9:9" ht="15.75" customHeight="1">
      <c r="I806" s="41"/>
    </row>
    <row r="807" spans="9:9" ht="15.75" customHeight="1">
      <c r="I807" s="41"/>
    </row>
    <row r="808" spans="9:9" ht="15.75" customHeight="1">
      <c r="I808" s="41"/>
    </row>
    <row r="809" spans="9:9" ht="15.75" customHeight="1">
      <c r="I809" s="41"/>
    </row>
    <row r="810" spans="9:9" ht="15.75" customHeight="1">
      <c r="I810" s="41"/>
    </row>
    <row r="811" spans="9:9" ht="15.75" customHeight="1">
      <c r="I811" s="41"/>
    </row>
    <row r="812" spans="9:9" ht="15.75" customHeight="1">
      <c r="I812" s="41"/>
    </row>
    <row r="813" spans="9:9" ht="15.75" customHeight="1">
      <c r="I813" s="41"/>
    </row>
    <row r="814" spans="9:9" ht="15.75" customHeight="1">
      <c r="I814" s="41"/>
    </row>
    <row r="815" spans="9:9" ht="15.75" customHeight="1">
      <c r="I815" s="41"/>
    </row>
    <row r="816" spans="9:9" ht="15.75" customHeight="1">
      <c r="I816" s="41"/>
    </row>
    <row r="817" spans="9:9" ht="15.75" customHeight="1">
      <c r="I817" s="41"/>
    </row>
    <row r="818" spans="9:9" ht="15.75" customHeight="1">
      <c r="I818" s="41"/>
    </row>
    <row r="819" spans="9:9" ht="15.75" customHeight="1">
      <c r="I819" s="41"/>
    </row>
    <row r="820" spans="9:9" ht="15.75" customHeight="1">
      <c r="I820" s="41"/>
    </row>
    <row r="821" spans="9:9" ht="15.75" customHeight="1">
      <c r="I821" s="41"/>
    </row>
    <row r="822" spans="9:9" ht="15.75" customHeight="1">
      <c r="I822" s="41"/>
    </row>
    <row r="823" spans="9:9" ht="15.75" customHeight="1">
      <c r="I823" s="41"/>
    </row>
    <row r="824" spans="9:9" ht="15.75" customHeight="1">
      <c r="I824" s="41"/>
    </row>
    <row r="825" spans="9:9" ht="15.75" customHeight="1">
      <c r="I825" s="41"/>
    </row>
    <row r="826" spans="9:9" ht="15.75" customHeight="1">
      <c r="I826" s="41"/>
    </row>
    <row r="827" spans="9:9" ht="15.75" customHeight="1">
      <c r="I827" s="41"/>
    </row>
    <row r="828" spans="9:9" ht="15.75" customHeight="1">
      <c r="I828" s="41"/>
    </row>
    <row r="829" spans="9:9" ht="15.75" customHeight="1">
      <c r="I829" s="41"/>
    </row>
    <row r="830" spans="9:9" ht="15.75" customHeight="1">
      <c r="I830" s="41"/>
    </row>
    <row r="831" spans="9:9" ht="15.75" customHeight="1">
      <c r="I831" s="41"/>
    </row>
    <row r="832" spans="9:9" ht="15.75" customHeight="1">
      <c r="I832" s="41"/>
    </row>
    <row r="833" spans="9:9" ht="15.75" customHeight="1">
      <c r="I833" s="41"/>
    </row>
    <row r="834" spans="9:9" ht="15.75" customHeight="1">
      <c r="I834" s="41"/>
    </row>
    <row r="835" spans="9:9" ht="15.75" customHeight="1">
      <c r="I835" s="41"/>
    </row>
    <row r="836" spans="9:9" ht="15.75" customHeight="1">
      <c r="I836" s="41"/>
    </row>
    <row r="837" spans="9:9" ht="15.75" customHeight="1">
      <c r="I837" s="41"/>
    </row>
    <row r="838" spans="9:9" ht="15.75" customHeight="1">
      <c r="I838" s="41"/>
    </row>
    <row r="839" spans="9:9" ht="15.75" customHeight="1">
      <c r="I839" s="41"/>
    </row>
    <row r="840" spans="9:9" ht="15.75" customHeight="1">
      <c r="I840" s="41"/>
    </row>
    <row r="841" spans="9:9" ht="15.75" customHeight="1">
      <c r="I841" s="41"/>
    </row>
    <row r="842" spans="9:9" ht="15.75" customHeight="1">
      <c r="I842" s="41"/>
    </row>
    <row r="843" spans="9:9" ht="15.75" customHeight="1">
      <c r="I843" s="41"/>
    </row>
    <row r="844" spans="9:9" ht="15.75" customHeight="1">
      <c r="I844" s="41"/>
    </row>
    <row r="845" spans="9:9" ht="15.75" customHeight="1">
      <c r="I845" s="41"/>
    </row>
    <row r="846" spans="9:9" ht="15.75" customHeight="1">
      <c r="I846" s="41"/>
    </row>
    <row r="847" spans="9:9" ht="15.75" customHeight="1">
      <c r="I847" s="41"/>
    </row>
    <row r="848" spans="9:9" ht="15.75" customHeight="1">
      <c r="I848" s="41"/>
    </row>
    <row r="849" spans="9:9" ht="15.75" customHeight="1">
      <c r="I849" s="41"/>
    </row>
    <row r="850" spans="9:9" ht="15.75" customHeight="1">
      <c r="I850" s="41"/>
    </row>
    <row r="851" spans="9:9" ht="15.75" customHeight="1">
      <c r="I851" s="41"/>
    </row>
  </sheetData>
  <sheetProtection algorithmName="SHA-512" hashValue="YVb1Yq84kfUibae+voJmCH3Q6UOXYTxozqugwdq5UjXAE2g81BwUpGWC/bG24QB1BTyZEy1+uRKaujRMc4VDvA==" saltValue="UsmDZXO7dymolN6Ak6jpZw==" spinCount="100000" sheet="1" objects="1" scenarios="1" selectLockedCells="1"/>
  <phoneticPr fontId="139" type="noConversion"/>
  <conditionalFormatting sqref="K14">
    <cfRule type="cellIs" dxfId="313" priority="690" operator="equal">
      <formula>0</formula>
    </cfRule>
  </conditionalFormatting>
  <conditionalFormatting sqref="D1 O37 U25:U31 T37 U33:U36 C16 P3 K79 K76:K77 M9 A4 P6:P8">
    <cfRule type="cellIs" dxfId="312" priority="695" operator="equal">
      <formula>"RESERVA"</formula>
    </cfRule>
  </conditionalFormatting>
  <conditionalFormatting sqref="W1:X1">
    <cfRule type="cellIs" dxfId="311" priority="696" operator="lessThan">
      <formula>0</formula>
    </cfRule>
  </conditionalFormatting>
  <conditionalFormatting sqref="W1:X1">
    <cfRule type="cellIs" dxfId="310" priority="697" operator="lessThan">
      <formula>-1</formula>
    </cfRule>
  </conditionalFormatting>
  <conditionalFormatting sqref="S1">
    <cfRule type="cellIs" dxfId="309" priority="698" operator="greaterThanOrEqual">
      <formula>2</formula>
    </cfRule>
  </conditionalFormatting>
  <conditionalFormatting sqref="W1:X1">
    <cfRule type="cellIs" dxfId="308" priority="699" operator="equal">
      <formula>"&lt;=0"</formula>
    </cfRule>
  </conditionalFormatting>
  <conditionalFormatting sqref="W1:X1">
    <cfRule type="cellIs" dxfId="307" priority="700" operator="equal">
      <formula>1</formula>
    </cfRule>
  </conditionalFormatting>
  <conditionalFormatting sqref="W1:X1">
    <cfRule type="cellIs" dxfId="306" priority="701" operator="equal">
      <formula>0</formula>
    </cfRule>
  </conditionalFormatting>
  <conditionalFormatting sqref="K4:K13">
    <cfRule type="cellIs" dxfId="305" priority="703" operator="equal">
      <formula>"RESERVA"</formula>
    </cfRule>
  </conditionalFormatting>
  <conditionalFormatting sqref="J19">
    <cfRule type="cellIs" dxfId="304" priority="705" operator="equal">
      <formula>"RESERVA"</formula>
    </cfRule>
  </conditionalFormatting>
  <conditionalFormatting sqref="W12:X12">
    <cfRule type="cellIs" dxfId="303" priority="706" operator="equal">
      <formula>"RESERVA"</formula>
    </cfRule>
  </conditionalFormatting>
  <conditionalFormatting sqref="O37 U25:U31">
    <cfRule type="cellIs" dxfId="302" priority="707" stopIfTrue="1" operator="equal">
      <formula>"10A"</formula>
    </cfRule>
  </conditionalFormatting>
  <conditionalFormatting sqref="O37 U25:U31">
    <cfRule type="cellIs" dxfId="301" priority="708" stopIfTrue="1" operator="equal">
      <formula>"32A"</formula>
    </cfRule>
  </conditionalFormatting>
  <conditionalFormatting sqref="O37 U25:U31">
    <cfRule type="cellIs" dxfId="300" priority="709" operator="equal">
      <formula>"DTM-06A"</formula>
    </cfRule>
  </conditionalFormatting>
  <conditionalFormatting sqref="O37 U25:U31">
    <cfRule type="cellIs" dxfId="299" priority="710" operator="between">
      <formula>"DTM-51A"</formula>
      <formula>"DTM-70A"</formula>
    </cfRule>
  </conditionalFormatting>
  <conditionalFormatting sqref="O37 U25:U31">
    <cfRule type="cellIs" dxfId="298" priority="711" stopIfTrue="1" operator="between">
      <formula>"DTM-40A"</formula>
      <formula>"DTM-50A"</formula>
    </cfRule>
  </conditionalFormatting>
  <conditionalFormatting sqref="O37 U25:U31">
    <cfRule type="cellIs" dxfId="297" priority="712" stopIfTrue="1" operator="equal">
      <formula>"35A"</formula>
    </cfRule>
  </conditionalFormatting>
  <conditionalFormatting sqref="O37 U25:U31">
    <cfRule type="cellIs" dxfId="296" priority="713" operator="equal">
      <formula>"35A"</formula>
    </cfRule>
  </conditionalFormatting>
  <conditionalFormatting sqref="O37 U25:U31">
    <cfRule type="cellIs" dxfId="295" priority="714" operator="equal">
      <formula>"32A"</formula>
    </cfRule>
  </conditionalFormatting>
  <conditionalFormatting sqref="O37 U25:U31">
    <cfRule type="cellIs" dxfId="294" priority="715" operator="equal">
      <formula>"30A"</formula>
    </cfRule>
  </conditionalFormatting>
  <conditionalFormatting sqref="O37 U25:U31">
    <cfRule type="cellIs" dxfId="293" priority="716" operator="equal">
      <formula>"25A"</formula>
    </cfRule>
  </conditionalFormatting>
  <conditionalFormatting sqref="O37 U25:U31">
    <cfRule type="cellIs" dxfId="292" priority="717" operator="equal">
      <formula>"20A"</formula>
    </cfRule>
  </conditionalFormatting>
  <conditionalFormatting sqref="O37 U25:U31">
    <cfRule type="cellIs" dxfId="291" priority="718" operator="equal">
      <formula>"15A"</formula>
    </cfRule>
  </conditionalFormatting>
  <conditionalFormatting sqref="O37 U25:U31">
    <cfRule type="cellIs" dxfId="290" priority="719" operator="equal">
      <formula>"16A"</formula>
    </cfRule>
  </conditionalFormatting>
  <conditionalFormatting sqref="O37 U25:U31">
    <cfRule type="cellIs" dxfId="289" priority="720" operator="equal">
      <formula>"10A"</formula>
    </cfRule>
  </conditionalFormatting>
  <conditionalFormatting sqref="O37 U25:U31">
    <cfRule type="cellIs" dxfId="288" priority="721" operator="equal">
      <formula>"6A"</formula>
    </cfRule>
  </conditionalFormatting>
  <conditionalFormatting sqref="S25:S31">
    <cfRule type="cellIs" dxfId="287" priority="733" operator="equal">
      <formula>"x"</formula>
    </cfRule>
  </conditionalFormatting>
  <conditionalFormatting sqref="N37">
    <cfRule type="cellIs" dxfId="286" priority="736" stopIfTrue="1" operator="between">
      <formula>"100 A"</formula>
      <formula>"200 A"</formula>
    </cfRule>
  </conditionalFormatting>
  <conditionalFormatting sqref="N37">
    <cfRule type="cellIs" dxfId="285" priority="737" stopIfTrue="1" operator="between">
      <formula>"DTM-33 A"</formula>
      <formula>"DTM-80 A"</formula>
    </cfRule>
  </conditionalFormatting>
  <conditionalFormatting sqref="N37">
    <cfRule type="cellIs" dxfId="284" priority="738" operator="equal">
      <formula>"DTM-06A"</formula>
    </cfRule>
  </conditionalFormatting>
  <conditionalFormatting sqref="N37">
    <cfRule type="cellIs" dxfId="283" priority="739" operator="between">
      <formula>"DTM-51A"</formula>
      <formula>"DTM-70A"</formula>
    </cfRule>
  </conditionalFormatting>
  <conditionalFormatting sqref="N37">
    <cfRule type="cellIs" dxfId="282" priority="740" stopIfTrue="1" operator="between">
      <formula>"DTM-40A"</formula>
      <formula>"DTM-50A"</formula>
    </cfRule>
  </conditionalFormatting>
  <conditionalFormatting sqref="N37">
    <cfRule type="cellIs" dxfId="281" priority="741" stopIfTrue="1" operator="equal">
      <formula>"35A"</formula>
    </cfRule>
  </conditionalFormatting>
  <conditionalFormatting sqref="N37">
    <cfRule type="cellIs" dxfId="280" priority="742" operator="equal">
      <formula>"35A"</formula>
    </cfRule>
  </conditionalFormatting>
  <conditionalFormatting sqref="N37">
    <cfRule type="cellIs" dxfId="279" priority="743" operator="equal">
      <formula>"32A"</formula>
    </cfRule>
  </conditionalFormatting>
  <conditionalFormatting sqref="N37">
    <cfRule type="cellIs" dxfId="278" priority="744" operator="equal">
      <formula>"30A"</formula>
    </cfRule>
  </conditionalFormatting>
  <conditionalFormatting sqref="N37">
    <cfRule type="cellIs" dxfId="277" priority="745" operator="equal">
      <formula>"25A"</formula>
    </cfRule>
  </conditionalFormatting>
  <conditionalFormatting sqref="N37">
    <cfRule type="cellIs" dxfId="276" priority="746" operator="equal">
      <formula>"20A"</formula>
    </cfRule>
  </conditionalFormatting>
  <conditionalFormatting sqref="N37">
    <cfRule type="cellIs" dxfId="275" priority="747" operator="equal">
      <formula>"15A"</formula>
    </cfRule>
  </conditionalFormatting>
  <conditionalFormatting sqref="N37">
    <cfRule type="cellIs" dxfId="274" priority="748" operator="equal">
      <formula>"16A"</formula>
    </cfRule>
  </conditionalFormatting>
  <conditionalFormatting sqref="N37">
    <cfRule type="colorScale" priority="7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7">
    <cfRule type="cellIs" dxfId="273" priority="750" operator="equal">
      <formula>"10A"</formula>
    </cfRule>
  </conditionalFormatting>
  <conditionalFormatting sqref="N37">
    <cfRule type="cellIs" dxfId="272" priority="751" operator="equal">
      <formula>"6A"</formula>
    </cfRule>
  </conditionalFormatting>
  <conditionalFormatting sqref="S25:S31">
    <cfRule type="cellIs" dxfId="271" priority="752" operator="greaterThan">
      <formula>0</formula>
    </cfRule>
  </conditionalFormatting>
  <conditionalFormatting sqref="K14">
    <cfRule type="cellIs" dxfId="270" priority="757" operator="equal">
      <formula>0</formula>
    </cfRule>
  </conditionalFormatting>
  <conditionalFormatting sqref="D73">
    <cfRule type="cellIs" dxfId="269" priority="663" operator="equal">
      <formula>"RESERVA"</formula>
    </cfRule>
  </conditionalFormatting>
  <conditionalFormatting sqref="K71:K75">
    <cfRule type="cellIs" dxfId="268" priority="612" operator="equal">
      <formula>"RESERVA"</formula>
    </cfRule>
  </conditionalFormatting>
  <conditionalFormatting sqref="K71:K77">
    <cfRule type="cellIs" dxfId="267" priority="647" stopIfTrue="1" operator="equal">
      <formula>"10A"</formula>
    </cfRule>
  </conditionalFormatting>
  <conditionalFormatting sqref="K71:K77">
    <cfRule type="cellIs" dxfId="266" priority="648" stopIfTrue="1" operator="equal">
      <formula>"32A"</formula>
    </cfRule>
  </conditionalFormatting>
  <conditionalFormatting sqref="K71:K77">
    <cfRule type="cellIs" dxfId="265" priority="649" operator="equal">
      <formula>"DTM-06A"</formula>
    </cfRule>
  </conditionalFormatting>
  <conditionalFormatting sqref="K71:K77">
    <cfRule type="cellIs" dxfId="264" priority="650" operator="between">
      <formula>"DTM-51A"</formula>
      <formula>"DTM-70A"</formula>
    </cfRule>
  </conditionalFormatting>
  <conditionalFormatting sqref="K71:K77">
    <cfRule type="cellIs" dxfId="263" priority="651" stopIfTrue="1" operator="between">
      <formula>"DTM-40A"</formula>
      <formula>"DTM-50A"</formula>
    </cfRule>
  </conditionalFormatting>
  <conditionalFormatting sqref="K71:K77">
    <cfRule type="cellIs" dxfId="262" priority="652" stopIfTrue="1" operator="equal">
      <formula>"35A"</formula>
    </cfRule>
  </conditionalFormatting>
  <conditionalFormatting sqref="K71:K77">
    <cfRule type="cellIs" dxfId="261" priority="653" operator="equal">
      <formula>"35A"</formula>
    </cfRule>
  </conditionalFormatting>
  <conditionalFormatting sqref="K71:K77">
    <cfRule type="cellIs" dxfId="260" priority="654" operator="equal">
      <formula>"32A"</formula>
    </cfRule>
  </conditionalFormatting>
  <conditionalFormatting sqref="K71:K77">
    <cfRule type="cellIs" dxfId="259" priority="655" operator="equal">
      <formula>"30A"</formula>
    </cfRule>
  </conditionalFormatting>
  <conditionalFormatting sqref="K71:K77">
    <cfRule type="cellIs" dxfId="258" priority="656" operator="equal">
      <formula>"25A"</formula>
    </cfRule>
  </conditionalFormatting>
  <conditionalFormatting sqref="K71:K77">
    <cfRule type="cellIs" dxfId="257" priority="657" operator="equal">
      <formula>"20A"</formula>
    </cfRule>
  </conditionalFormatting>
  <conditionalFormatting sqref="K71:K77">
    <cfRule type="cellIs" dxfId="256" priority="658" operator="equal">
      <formula>"15A"</formula>
    </cfRule>
  </conditionalFormatting>
  <conditionalFormatting sqref="K71:K77">
    <cfRule type="cellIs" dxfId="255" priority="659" operator="equal">
      <formula>"16A"</formula>
    </cfRule>
  </conditionalFormatting>
  <conditionalFormatting sqref="K71:K77">
    <cfRule type="colorScale" priority="6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1:K77">
    <cfRule type="cellIs" dxfId="254" priority="661" operator="equal">
      <formula>"10A"</formula>
    </cfRule>
  </conditionalFormatting>
  <conditionalFormatting sqref="K71:K77">
    <cfRule type="cellIs" dxfId="253" priority="662" operator="equal">
      <formula>"6A"</formula>
    </cfRule>
  </conditionalFormatting>
  <conditionalFormatting sqref="F94">
    <cfRule type="cellIs" dxfId="252" priority="434" operator="greaterThan">
      <formula>1</formula>
    </cfRule>
    <cfRule type="cellIs" dxfId="251" priority="436" operator="greaterThan">
      <formula>1</formula>
    </cfRule>
    <cfRule type="cellIs" dxfId="250" priority="437" operator="lessThan">
      <formula>0</formula>
    </cfRule>
  </conditionalFormatting>
  <conditionalFormatting sqref="G94:H94">
    <cfRule type="cellIs" dxfId="249" priority="435" operator="greaterThan">
      <formula>0</formula>
    </cfRule>
  </conditionalFormatting>
  <conditionalFormatting sqref="E94:E95">
    <cfRule type="cellIs" dxfId="248" priority="433" operator="equal">
      <formula>234</formula>
    </cfRule>
  </conditionalFormatting>
  <conditionalFormatting sqref="F96">
    <cfRule type="cellIs" dxfId="247" priority="432" operator="equal">
      <formula>234</formula>
    </cfRule>
  </conditionalFormatting>
  <conditionalFormatting sqref="L4:L14">
    <cfRule type="cellIs" dxfId="246" priority="221" operator="equal">
      <formula>3^0.5</formula>
    </cfRule>
    <cfRule type="cellIs" dxfId="245" priority="222" operator="equal">
      <formula>1.732050808</formula>
    </cfRule>
  </conditionalFormatting>
  <conditionalFormatting sqref="U25:U31 O37">
    <cfRule type="colorScale" priority="17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E13">
    <cfRule type="cellIs" dxfId="244" priority="220" operator="equal">
      <formula>0</formula>
    </cfRule>
  </conditionalFormatting>
  <conditionalFormatting sqref="K64 K66:K70 K38:K39">
    <cfRule type="cellIs" dxfId="243" priority="202" operator="equal">
      <formula>"RESERVA"</formula>
    </cfRule>
  </conditionalFormatting>
  <conditionalFormatting sqref="C66">
    <cfRule type="cellIs" dxfId="242" priority="203" operator="equal">
      <formula>"RESERVA"</formula>
    </cfRule>
  </conditionalFormatting>
  <conditionalFormatting sqref="K38:K39 K64">
    <cfRule type="cellIs" dxfId="241" priority="204" stopIfTrue="1" operator="equal">
      <formula>"10A"</formula>
    </cfRule>
  </conditionalFormatting>
  <conditionalFormatting sqref="K38:K39 K64">
    <cfRule type="cellIs" dxfId="240" priority="205" stopIfTrue="1" operator="equal">
      <formula>"32A"</formula>
    </cfRule>
  </conditionalFormatting>
  <conditionalFormatting sqref="K38:K39 K64">
    <cfRule type="cellIs" dxfId="239" priority="206" operator="equal">
      <formula>"DTM-06A"</formula>
    </cfRule>
  </conditionalFormatting>
  <conditionalFormatting sqref="K38:K39 K64">
    <cfRule type="cellIs" dxfId="238" priority="207" operator="between">
      <formula>"DTM-51A"</formula>
      <formula>"DTM-70A"</formula>
    </cfRule>
  </conditionalFormatting>
  <conditionalFormatting sqref="K38:K39 K64">
    <cfRule type="cellIs" dxfId="237" priority="208" stopIfTrue="1" operator="between">
      <formula>"DTM-40A"</formula>
      <formula>"DTM-50A"</formula>
    </cfRule>
  </conditionalFormatting>
  <conditionalFormatting sqref="K38:K39 K64">
    <cfRule type="cellIs" dxfId="236" priority="209" stopIfTrue="1" operator="equal">
      <formula>"35A"</formula>
    </cfRule>
  </conditionalFormatting>
  <conditionalFormatting sqref="K38:K39 K64">
    <cfRule type="cellIs" dxfId="235" priority="210" operator="equal">
      <formula>"35A"</formula>
    </cfRule>
  </conditionalFormatting>
  <conditionalFormatting sqref="K38:K39 K64">
    <cfRule type="cellIs" dxfId="234" priority="211" operator="equal">
      <formula>"32A"</formula>
    </cfRule>
  </conditionalFormatting>
  <conditionalFormatting sqref="K38:K39 K64">
    <cfRule type="cellIs" dxfId="233" priority="212" operator="equal">
      <formula>"30A"</formula>
    </cfRule>
  </conditionalFormatting>
  <conditionalFormatting sqref="K38:K39 K64">
    <cfRule type="cellIs" dxfId="232" priority="213" operator="equal">
      <formula>"25A"</formula>
    </cfRule>
  </conditionalFormatting>
  <conditionalFormatting sqref="K38:K39 K64">
    <cfRule type="cellIs" dxfId="231" priority="214" operator="equal">
      <formula>"20A"</formula>
    </cfRule>
  </conditionalFormatting>
  <conditionalFormatting sqref="K38:K39 K64">
    <cfRule type="cellIs" dxfId="230" priority="215" operator="equal">
      <formula>"15A"</formula>
    </cfRule>
  </conditionalFormatting>
  <conditionalFormatting sqref="K38:K39 K64">
    <cfRule type="cellIs" dxfId="229" priority="216" operator="equal">
      <formula>"16A"</formula>
    </cfRule>
  </conditionalFormatting>
  <conditionalFormatting sqref="K38:K39 K64">
    <cfRule type="colorScale" priority="2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8:K39 K64">
    <cfRule type="cellIs" dxfId="228" priority="218" operator="equal">
      <formula>"10A"</formula>
    </cfRule>
  </conditionalFormatting>
  <conditionalFormatting sqref="K38:K39 K64">
    <cfRule type="cellIs" dxfId="227" priority="219" operator="equal">
      <formula>"6A"</formula>
    </cfRule>
  </conditionalFormatting>
  <conditionalFormatting sqref="J58 J60 J62 I56:J56">
    <cfRule type="cellIs" dxfId="226" priority="118" operator="equal">
      <formula>"X"</formula>
    </cfRule>
  </conditionalFormatting>
  <conditionalFormatting sqref="H58 J58 J60 H60 H62 H56:J56 J62">
    <cfRule type="cellIs" dxfId="225" priority="119" operator="greaterThan">
      <formula>0</formula>
    </cfRule>
  </conditionalFormatting>
  <conditionalFormatting sqref="H58 J58 J60 H60 H62 H56:J56 J62">
    <cfRule type="cellIs" dxfId="224" priority="117" operator="greaterThan">
      <formula>0</formula>
    </cfRule>
  </conditionalFormatting>
  <conditionalFormatting sqref="B41 D41">
    <cfRule type="cellIs" dxfId="223" priority="201" operator="greaterThan">
      <formula>0</formula>
    </cfRule>
  </conditionalFormatting>
  <conditionalFormatting sqref="C41 C55 C59 C61 C63">
    <cfRule type="cellIs" dxfId="222" priority="200" operator="greaterThan">
      <formula>0</formula>
    </cfRule>
  </conditionalFormatting>
  <conditionalFormatting sqref="B57:D57">
    <cfRule type="cellIs" dxfId="221" priority="186" operator="greaterThan">
      <formula>0</formula>
    </cfRule>
  </conditionalFormatting>
  <conditionalFormatting sqref="B43 D43">
    <cfRule type="cellIs" dxfId="220" priority="199" operator="greaterThan">
      <formula>0</formula>
    </cfRule>
  </conditionalFormatting>
  <conditionalFormatting sqref="C43">
    <cfRule type="cellIs" dxfId="219" priority="198" operator="greaterThan">
      <formula>0</formula>
    </cfRule>
  </conditionalFormatting>
  <conditionalFormatting sqref="B45 D45">
    <cfRule type="cellIs" dxfId="218" priority="197" operator="greaterThan">
      <formula>0</formula>
    </cfRule>
  </conditionalFormatting>
  <conditionalFormatting sqref="C45">
    <cfRule type="cellIs" dxfId="217" priority="196" operator="greaterThan">
      <formula>0</formula>
    </cfRule>
  </conditionalFormatting>
  <conditionalFormatting sqref="B47 D47">
    <cfRule type="cellIs" dxfId="216" priority="195" operator="greaterThan">
      <formula>0</formula>
    </cfRule>
  </conditionalFormatting>
  <conditionalFormatting sqref="C47">
    <cfRule type="cellIs" dxfId="215" priority="194" operator="greaterThan">
      <formula>0</formula>
    </cfRule>
  </conditionalFormatting>
  <conditionalFormatting sqref="B49 D49">
    <cfRule type="cellIs" dxfId="214" priority="193" operator="greaterThan">
      <formula>0</formula>
    </cfRule>
  </conditionalFormatting>
  <conditionalFormatting sqref="C49">
    <cfRule type="cellIs" dxfId="213" priority="192" operator="greaterThan">
      <formula>0</formula>
    </cfRule>
  </conditionalFormatting>
  <conditionalFormatting sqref="B51 D51">
    <cfRule type="cellIs" dxfId="212" priority="191" operator="greaterThan">
      <formula>0</formula>
    </cfRule>
  </conditionalFormatting>
  <conditionalFormatting sqref="C51">
    <cfRule type="cellIs" dxfId="211" priority="190" operator="greaterThan">
      <formula>0</formula>
    </cfRule>
  </conditionalFormatting>
  <conditionalFormatting sqref="B53 D53">
    <cfRule type="cellIs" dxfId="210" priority="189" operator="greaterThan">
      <formula>0</formula>
    </cfRule>
  </conditionalFormatting>
  <conditionalFormatting sqref="C53">
    <cfRule type="cellIs" dxfId="209" priority="188" operator="greaterThan">
      <formula>0</formula>
    </cfRule>
  </conditionalFormatting>
  <conditionalFormatting sqref="B55 D55">
    <cfRule type="cellIs" dxfId="208" priority="187" operator="greaterThan">
      <formula>0</formula>
    </cfRule>
  </conditionalFormatting>
  <conditionalFormatting sqref="B59 D59">
    <cfRule type="cellIs" dxfId="207" priority="185" operator="greaterThan">
      <formula>0</formula>
    </cfRule>
  </conditionalFormatting>
  <conditionalFormatting sqref="B61 D61">
    <cfRule type="cellIs" dxfId="206" priority="184" operator="greaterThan">
      <formula>0</formula>
    </cfRule>
  </conditionalFormatting>
  <conditionalFormatting sqref="B63 D63">
    <cfRule type="cellIs" dxfId="205" priority="183" operator="greaterThan">
      <formula>0</formula>
    </cfRule>
  </conditionalFormatting>
  <conditionalFormatting sqref="F40:G40">
    <cfRule type="cellIs" dxfId="204" priority="181" operator="equal">
      <formula>"X"</formula>
    </cfRule>
  </conditionalFormatting>
  <conditionalFormatting sqref="E40:G40">
    <cfRule type="cellIs" dxfId="203" priority="182" operator="greaterThan">
      <formula>0</formula>
    </cfRule>
  </conditionalFormatting>
  <conditionalFormatting sqref="E40:G40">
    <cfRule type="cellIs" dxfId="202" priority="180" operator="greaterThan">
      <formula>0</formula>
    </cfRule>
  </conditionalFormatting>
  <conditionalFormatting sqref="E41 G41">
    <cfRule type="cellIs" dxfId="201" priority="179" operator="greaterThan">
      <formula>0</formula>
    </cfRule>
  </conditionalFormatting>
  <conditionalFormatting sqref="F41 F55 F59 F61 F63">
    <cfRule type="cellIs" dxfId="200" priority="178" operator="greaterThan">
      <formula>0</formula>
    </cfRule>
  </conditionalFormatting>
  <conditionalFormatting sqref="E42:G42">
    <cfRule type="cellIs" dxfId="199" priority="175" operator="greaterThan">
      <formula>0</formula>
    </cfRule>
  </conditionalFormatting>
  <conditionalFormatting sqref="E57:G57">
    <cfRule type="cellIs" dxfId="198" priority="140" operator="greaterThan">
      <formula>0</formula>
    </cfRule>
  </conditionalFormatting>
  <conditionalFormatting sqref="F42:G42">
    <cfRule type="cellIs" dxfId="197" priority="176" operator="equal">
      <formula>"X"</formula>
    </cfRule>
  </conditionalFormatting>
  <conditionalFormatting sqref="E42:G42">
    <cfRule type="cellIs" dxfId="196" priority="177" operator="greaterThan">
      <formula>0</formula>
    </cfRule>
  </conditionalFormatting>
  <conditionalFormatting sqref="G58 G60 G62 F56:G56">
    <cfRule type="cellIs" dxfId="195" priority="173" operator="equal">
      <formula>"X"</formula>
    </cfRule>
  </conditionalFormatting>
  <conditionalFormatting sqref="E58 G58 G60 E60 E62 G62 E56:G56">
    <cfRule type="cellIs" dxfId="194" priority="174" operator="greaterThan">
      <formula>0</formula>
    </cfRule>
  </conditionalFormatting>
  <conditionalFormatting sqref="E58 G58 G60 E60 E62 G62 E56:G56">
    <cfRule type="cellIs" dxfId="193" priority="172" operator="greaterThan">
      <formula>0</formula>
    </cfRule>
  </conditionalFormatting>
  <conditionalFormatting sqref="E43 G43">
    <cfRule type="cellIs" dxfId="192" priority="171" operator="greaterThan">
      <formula>0</formula>
    </cfRule>
  </conditionalFormatting>
  <conditionalFormatting sqref="F43">
    <cfRule type="cellIs" dxfId="191" priority="170" operator="greaterThan">
      <formula>0</formula>
    </cfRule>
  </conditionalFormatting>
  <conditionalFormatting sqref="F44:G44">
    <cfRule type="cellIs" dxfId="190" priority="168" operator="equal">
      <formula>"X"</formula>
    </cfRule>
  </conditionalFormatting>
  <conditionalFormatting sqref="E44:G44">
    <cfRule type="cellIs" dxfId="189" priority="169" operator="greaterThan">
      <formula>0</formula>
    </cfRule>
  </conditionalFormatting>
  <conditionalFormatting sqref="E44:G44">
    <cfRule type="cellIs" dxfId="188" priority="167" operator="greaterThan">
      <formula>0</formula>
    </cfRule>
  </conditionalFormatting>
  <conditionalFormatting sqref="E45 G45">
    <cfRule type="cellIs" dxfId="187" priority="166" operator="greaterThan">
      <formula>0</formula>
    </cfRule>
  </conditionalFormatting>
  <conditionalFormatting sqref="F45">
    <cfRule type="cellIs" dxfId="186" priority="165" operator="greaterThan">
      <formula>0</formula>
    </cfRule>
  </conditionalFormatting>
  <conditionalFormatting sqref="F46:G46">
    <cfRule type="cellIs" dxfId="185" priority="163" operator="equal">
      <formula>"X"</formula>
    </cfRule>
  </conditionalFormatting>
  <conditionalFormatting sqref="E46:G46">
    <cfRule type="cellIs" dxfId="184" priority="164" operator="greaterThan">
      <formula>0</formula>
    </cfRule>
  </conditionalFormatting>
  <conditionalFormatting sqref="E46:G46">
    <cfRule type="cellIs" dxfId="183" priority="162" operator="greaterThan">
      <formula>0</formula>
    </cfRule>
  </conditionalFormatting>
  <conditionalFormatting sqref="E47 G47">
    <cfRule type="cellIs" dxfId="182" priority="161" operator="greaterThan">
      <formula>0</formula>
    </cfRule>
  </conditionalFormatting>
  <conditionalFormatting sqref="F47">
    <cfRule type="cellIs" dxfId="181" priority="160" operator="greaterThan">
      <formula>0</formula>
    </cfRule>
  </conditionalFormatting>
  <conditionalFormatting sqref="F48:G48">
    <cfRule type="cellIs" dxfId="180" priority="158" operator="equal">
      <formula>"X"</formula>
    </cfRule>
  </conditionalFormatting>
  <conditionalFormatting sqref="E48:G48">
    <cfRule type="cellIs" dxfId="179" priority="159" operator="greaterThan">
      <formula>0</formula>
    </cfRule>
  </conditionalFormatting>
  <conditionalFormatting sqref="E48:G48">
    <cfRule type="cellIs" dxfId="178" priority="157" operator="greaterThan">
      <formula>0</formula>
    </cfRule>
  </conditionalFormatting>
  <conditionalFormatting sqref="E49 G49">
    <cfRule type="cellIs" dxfId="177" priority="156" operator="greaterThan">
      <formula>0</formula>
    </cfRule>
  </conditionalFormatting>
  <conditionalFormatting sqref="F49">
    <cfRule type="cellIs" dxfId="176" priority="155" operator="greaterThan">
      <formula>0</formula>
    </cfRule>
  </conditionalFormatting>
  <conditionalFormatting sqref="F50:G50">
    <cfRule type="cellIs" dxfId="175" priority="153" operator="equal">
      <formula>"X"</formula>
    </cfRule>
  </conditionalFormatting>
  <conditionalFormatting sqref="E50:G50">
    <cfRule type="cellIs" dxfId="174" priority="154" operator="greaterThan">
      <formula>0</formula>
    </cfRule>
  </conditionalFormatting>
  <conditionalFormatting sqref="E50:G50">
    <cfRule type="cellIs" dxfId="173" priority="152" operator="greaterThan">
      <formula>0</formula>
    </cfRule>
  </conditionalFormatting>
  <conditionalFormatting sqref="E51 G51">
    <cfRule type="cellIs" dxfId="172" priority="151" operator="greaterThan">
      <formula>0</formula>
    </cfRule>
  </conditionalFormatting>
  <conditionalFormatting sqref="F51">
    <cfRule type="cellIs" dxfId="171" priority="150" operator="greaterThan">
      <formula>0</formula>
    </cfRule>
  </conditionalFormatting>
  <conditionalFormatting sqref="F52:G52">
    <cfRule type="cellIs" dxfId="170" priority="148" operator="equal">
      <formula>"X"</formula>
    </cfRule>
  </conditionalFormatting>
  <conditionalFormatting sqref="E52:G52">
    <cfRule type="cellIs" dxfId="169" priority="149" operator="greaterThan">
      <formula>0</formula>
    </cfRule>
  </conditionalFormatting>
  <conditionalFormatting sqref="E52:G52">
    <cfRule type="cellIs" dxfId="168" priority="147" operator="greaterThan">
      <formula>0</formula>
    </cfRule>
  </conditionalFormatting>
  <conditionalFormatting sqref="E53 G53">
    <cfRule type="cellIs" dxfId="167" priority="146" operator="greaterThan">
      <formula>0</formula>
    </cfRule>
  </conditionalFormatting>
  <conditionalFormatting sqref="F53">
    <cfRule type="cellIs" dxfId="166" priority="145" operator="greaterThan">
      <formula>0</formula>
    </cfRule>
  </conditionalFormatting>
  <conditionalFormatting sqref="F54:G54">
    <cfRule type="cellIs" dxfId="165" priority="143" operator="equal">
      <formula>"X"</formula>
    </cfRule>
  </conditionalFormatting>
  <conditionalFormatting sqref="E54:G54">
    <cfRule type="cellIs" dxfId="164" priority="144" operator="greaterThan">
      <formula>0</formula>
    </cfRule>
  </conditionalFormatting>
  <conditionalFormatting sqref="E54:G54">
    <cfRule type="cellIs" dxfId="163" priority="142" operator="greaterThan">
      <formula>0</formula>
    </cfRule>
  </conditionalFormatting>
  <conditionalFormatting sqref="E55 G55">
    <cfRule type="cellIs" dxfId="162" priority="141" operator="greaterThan">
      <formula>0</formula>
    </cfRule>
  </conditionalFormatting>
  <conditionalFormatting sqref="E59 G59">
    <cfRule type="cellIs" dxfId="161" priority="139" operator="greaterThan">
      <formula>0</formula>
    </cfRule>
  </conditionalFormatting>
  <conditionalFormatting sqref="E61 G61">
    <cfRule type="cellIs" dxfId="160" priority="138" operator="greaterThan">
      <formula>0</formula>
    </cfRule>
  </conditionalFormatting>
  <conditionalFormatting sqref="E63 G63">
    <cfRule type="cellIs" dxfId="159" priority="137" operator="greaterThan">
      <formula>0</formula>
    </cfRule>
  </conditionalFormatting>
  <conditionalFormatting sqref="F58">
    <cfRule type="cellIs" dxfId="158" priority="135" operator="equal">
      <formula>"X"</formula>
    </cfRule>
  </conditionalFormatting>
  <conditionalFormatting sqref="F58">
    <cfRule type="cellIs" dxfId="157" priority="136" operator="greaterThan">
      <formula>0</formula>
    </cfRule>
  </conditionalFormatting>
  <conditionalFormatting sqref="F58">
    <cfRule type="cellIs" dxfId="156" priority="134" operator="greaterThan">
      <formula>0</formula>
    </cfRule>
  </conditionalFormatting>
  <conditionalFormatting sqref="F60">
    <cfRule type="cellIs" dxfId="155" priority="132" operator="equal">
      <formula>"X"</formula>
    </cfRule>
  </conditionalFormatting>
  <conditionalFormatting sqref="F60">
    <cfRule type="cellIs" dxfId="154" priority="133" operator="greaterThan">
      <formula>0</formula>
    </cfRule>
  </conditionalFormatting>
  <conditionalFormatting sqref="F60">
    <cfRule type="cellIs" dxfId="153" priority="131" operator="greaterThan">
      <formula>0</formula>
    </cfRule>
  </conditionalFormatting>
  <conditionalFormatting sqref="F62">
    <cfRule type="cellIs" dxfId="152" priority="129" operator="equal">
      <formula>"X"</formula>
    </cfRule>
  </conditionalFormatting>
  <conditionalFormatting sqref="F62">
    <cfRule type="cellIs" dxfId="151" priority="130" operator="greaterThan">
      <formula>0</formula>
    </cfRule>
  </conditionalFormatting>
  <conditionalFormatting sqref="F62">
    <cfRule type="cellIs" dxfId="150" priority="128" operator="greaterThan">
      <formula>0</formula>
    </cfRule>
  </conditionalFormatting>
  <conditionalFormatting sqref="I40:J40">
    <cfRule type="cellIs" dxfId="149" priority="126" operator="equal">
      <formula>"X"</formula>
    </cfRule>
  </conditionalFormatting>
  <conditionalFormatting sqref="H40:J40">
    <cfRule type="cellIs" dxfId="148" priority="127" operator="greaterThan">
      <formula>0</formula>
    </cfRule>
  </conditionalFormatting>
  <conditionalFormatting sqref="H40:J40">
    <cfRule type="cellIs" dxfId="147" priority="125" operator="greaterThan">
      <formula>0</formula>
    </cfRule>
  </conditionalFormatting>
  <conditionalFormatting sqref="H41 J41">
    <cfRule type="cellIs" dxfId="146" priority="124" operator="greaterThan">
      <formula>0</formula>
    </cfRule>
  </conditionalFormatting>
  <conditionalFormatting sqref="I41 I55 I59 I61 I63">
    <cfRule type="cellIs" dxfId="145" priority="123" operator="greaterThan">
      <formula>0</formula>
    </cfRule>
  </conditionalFormatting>
  <conditionalFormatting sqref="H42:J42">
    <cfRule type="cellIs" dxfId="144" priority="120" operator="greaterThan">
      <formula>0</formula>
    </cfRule>
  </conditionalFormatting>
  <conditionalFormatting sqref="H57:J57">
    <cfRule type="cellIs" dxfId="143" priority="85" operator="greaterThan">
      <formula>0</formula>
    </cfRule>
  </conditionalFormatting>
  <conditionalFormatting sqref="I42:J42">
    <cfRule type="cellIs" dxfId="142" priority="121" operator="equal">
      <formula>"X"</formula>
    </cfRule>
  </conditionalFormatting>
  <conditionalFormatting sqref="H42:J42">
    <cfRule type="cellIs" dxfId="141" priority="122" operator="greaterThan">
      <formula>0</formula>
    </cfRule>
  </conditionalFormatting>
  <conditionalFormatting sqref="H43 J43">
    <cfRule type="cellIs" dxfId="140" priority="116" operator="greaterThan">
      <formula>0</formula>
    </cfRule>
  </conditionalFormatting>
  <conditionalFormatting sqref="I43">
    <cfRule type="cellIs" dxfId="139" priority="115" operator="greaterThan">
      <formula>0</formula>
    </cfRule>
  </conditionalFormatting>
  <conditionalFormatting sqref="I44:J44">
    <cfRule type="cellIs" dxfId="138" priority="113" operator="equal">
      <formula>"X"</formula>
    </cfRule>
  </conditionalFormatting>
  <conditionalFormatting sqref="H44:J44">
    <cfRule type="cellIs" dxfId="137" priority="114" operator="greaterThan">
      <formula>0</formula>
    </cfRule>
  </conditionalFormatting>
  <conditionalFormatting sqref="H44:J44">
    <cfRule type="cellIs" dxfId="136" priority="112" operator="greaterThan">
      <formula>0</formula>
    </cfRule>
  </conditionalFormatting>
  <conditionalFormatting sqref="H45 J45">
    <cfRule type="cellIs" dxfId="135" priority="111" operator="greaterThan">
      <formula>0</formula>
    </cfRule>
  </conditionalFormatting>
  <conditionalFormatting sqref="I45">
    <cfRule type="cellIs" dxfId="134" priority="110" operator="greaterThan">
      <formula>0</formula>
    </cfRule>
  </conditionalFormatting>
  <conditionalFormatting sqref="I46:J46">
    <cfRule type="cellIs" dxfId="133" priority="108" operator="equal">
      <formula>"X"</formula>
    </cfRule>
  </conditionalFormatting>
  <conditionalFormatting sqref="H46:J46">
    <cfRule type="cellIs" dxfId="132" priority="109" operator="greaterThan">
      <formula>0</formula>
    </cfRule>
  </conditionalFormatting>
  <conditionalFormatting sqref="H46:J46">
    <cfRule type="cellIs" dxfId="131" priority="107" operator="greaterThan">
      <formula>0</formula>
    </cfRule>
  </conditionalFormatting>
  <conditionalFormatting sqref="H47 J47">
    <cfRule type="cellIs" dxfId="130" priority="106" operator="greaterThan">
      <formula>0</formula>
    </cfRule>
  </conditionalFormatting>
  <conditionalFormatting sqref="I47">
    <cfRule type="cellIs" dxfId="129" priority="105" operator="greaterThan">
      <formula>0</formula>
    </cfRule>
  </conditionalFormatting>
  <conditionalFormatting sqref="I48:J48">
    <cfRule type="cellIs" dxfId="128" priority="103" operator="equal">
      <formula>"X"</formula>
    </cfRule>
  </conditionalFormatting>
  <conditionalFormatting sqref="H48:J48">
    <cfRule type="cellIs" dxfId="127" priority="104" operator="greaterThan">
      <formula>0</formula>
    </cfRule>
  </conditionalFormatting>
  <conditionalFormatting sqref="H48:J48">
    <cfRule type="cellIs" dxfId="126" priority="102" operator="greaterThan">
      <formula>0</formula>
    </cfRule>
  </conditionalFormatting>
  <conditionalFormatting sqref="H49 J49">
    <cfRule type="cellIs" dxfId="125" priority="101" operator="greaterThan">
      <formula>0</formula>
    </cfRule>
  </conditionalFormatting>
  <conditionalFormatting sqref="I49">
    <cfRule type="cellIs" dxfId="124" priority="100" operator="greaterThan">
      <formula>0</formula>
    </cfRule>
  </conditionalFormatting>
  <conditionalFormatting sqref="I50:J50">
    <cfRule type="cellIs" dxfId="123" priority="98" operator="equal">
      <formula>"X"</formula>
    </cfRule>
  </conditionalFormatting>
  <conditionalFormatting sqref="H50:J50">
    <cfRule type="cellIs" dxfId="122" priority="99" operator="greaterThan">
      <formula>0</formula>
    </cfRule>
  </conditionalFormatting>
  <conditionalFormatting sqref="H50:J50">
    <cfRule type="cellIs" dxfId="121" priority="97" operator="greaterThan">
      <formula>0</formula>
    </cfRule>
  </conditionalFormatting>
  <conditionalFormatting sqref="H51 J51">
    <cfRule type="cellIs" dxfId="120" priority="96" operator="greaterThan">
      <formula>0</formula>
    </cfRule>
  </conditionalFormatting>
  <conditionalFormatting sqref="I51">
    <cfRule type="cellIs" dxfId="119" priority="95" operator="greaterThan">
      <formula>0</formula>
    </cfRule>
  </conditionalFormatting>
  <conditionalFormatting sqref="I52:J52">
    <cfRule type="cellIs" dxfId="118" priority="93" operator="equal">
      <formula>"X"</formula>
    </cfRule>
  </conditionalFormatting>
  <conditionalFormatting sqref="H52:J52">
    <cfRule type="cellIs" dxfId="117" priority="94" operator="greaterThan">
      <formula>0</formula>
    </cfRule>
  </conditionalFormatting>
  <conditionalFormatting sqref="H52:J52">
    <cfRule type="cellIs" dxfId="116" priority="92" operator="greaterThan">
      <formula>0</formula>
    </cfRule>
  </conditionalFormatting>
  <conditionalFormatting sqref="H53 J53">
    <cfRule type="cellIs" dxfId="115" priority="91" operator="greaterThan">
      <formula>0</formula>
    </cfRule>
  </conditionalFormatting>
  <conditionalFormatting sqref="I53">
    <cfRule type="cellIs" dxfId="114" priority="90" operator="greaterThan">
      <formula>0</formula>
    </cfRule>
  </conditionalFormatting>
  <conditionalFormatting sqref="I54:J54">
    <cfRule type="cellIs" dxfId="113" priority="88" operator="equal">
      <formula>"X"</formula>
    </cfRule>
  </conditionalFormatting>
  <conditionalFormatting sqref="H54:J54">
    <cfRule type="cellIs" dxfId="112" priority="89" operator="greaterThan">
      <formula>0</formula>
    </cfRule>
  </conditionalFormatting>
  <conditionalFormatting sqref="H54:J54">
    <cfRule type="cellIs" dxfId="111" priority="87" operator="greaterThan">
      <formula>0</formula>
    </cfRule>
  </conditionalFormatting>
  <conditionalFormatting sqref="H55 J55">
    <cfRule type="cellIs" dxfId="110" priority="86" operator="greaterThan">
      <formula>0</formula>
    </cfRule>
  </conditionalFormatting>
  <conditionalFormatting sqref="H59 J59">
    <cfRule type="cellIs" dxfId="109" priority="84" operator="greaterThan">
      <formula>0</formula>
    </cfRule>
  </conditionalFormatting>
  <conditionalFormatting sqref="H61 J61">
    <cfRule type="cellIs" dxfId="108" priority="83" operator="greaterThan">
      <formula>0</formula>
    </cfRule>
  </conditionalFormatting>
  <conditionalFormatting sqref="H63 J63">
    <cfRule type="cellIs" dxfId="107" priority="82" operator="greaterThan">
      <formula>0</formula>
    </cfRule>
  </conditionalFormatting>
  <conditionalFormatting sqref="I58">
    <cfRule type="cellIs" dxfId="106" priority="80" operator="equal">
      <formula>"X"</formula>
    </cfRule>
  </conditionalFormatting>
  <conditionalFormatting sqref="I58">
    <cfRule type="cellIs" dxfId="105" priority="81" operator="greaterThan">
      <formula>0</formula>
    </cfRule>
  </conditionalFormatting>
  <conditionalFormatting sqref="I58">
    <cfRule type="cellIs" dxfId="104" priority="79" operator="greaterThan">
      <formula>0</formula>
    </cfRule>
  </conditionalFormatting>
  <conditionalFormatting sqref="I60">
    <cfRule type="cellIs" dxfId="103" priority="77" operator="equal">
      <formula>"X"</formula>
    </cfRule>
  </conditionalFormatting>
  <conditionalFormatting sqref="I60">
    <cfRule type="cellIs" dxfId="102" priority="78" operator="greaterThan">
      <formula>0</formula>
    </cfRule>
  </conditionalFormatting>
  <conditionalFormatting sqref="I60">
    <cfRule type="cellIs" dxfId="101" priority="76" operator="greaterThan">
      <formula>0</formula>
    </cfRule>
  </conditionalFormatting>
  <conditionalFormatting sqref="I62">
    <cfRule type="cellIs" dxfId="100" priority="74" operator="equal">
      <formula>"X"</formula>
    </cfRule>
  </conditionalFormatting>
  <conditionalFormatting sqref="I62">
    <cfRule type="cellIs" dxfId="99" priority="75" operator="greaterThan">
      <formula>0</formula>
    </cfRule>
  </conditionalFormatting>
  <conditionalFormatting sqref="I62">
    <cfRule type="cellIs" dxfId="98" priority="73" operator="greaterThan">
      <formula>0</formula>
    </cfRule>
  </conditionalFormatting>
  <conditionalFormatting sqref="B40:D40 B42:D42 B44:D44 B46:D46 B48:D48 B50:D50 B52:D52 B54:D54 B56:D56 B58:D58 B60:D60 B62:D62">
    <cfRule type="cellIs" dxfId="97" priority="72" operator="greaterThan">
      <formula>0</formula>
    </cfRule>
  </conditionalFormatting>
  <conditionalFormatting sqref="H40:J40 H42:J42 H44:J44 H46:J46 H48:J48 H50:J50 H52:J52 H54:J54 H56:J56 H58:J58 H60:J60 H62:J62">
    <cfRule type="cellIs" dxfId="96" priority="71" operator="greaterThan">
      <formula>0</formula>
    </cfRule>
  </conditionalFormatting>
  <conditionalFormatting sqref="G64">
    <cfRule type="cellIs" dxfId="95" priority="69" operator="equal">
      <formula>"X"</formula>
    </cfRule>
  </conditionalFormatting>
  <conditionalFormatting sqref="E64 G64">
    <cfRule type="cellIs" dxfId="94" priority="70" operator="greaterThan">
      <formula>0</formula>
    </cfRule>
  </conditionalFormatting>
  <conditionalFormatting sqref="E64 G64">
    <cfRule type="cellIs" dxfId="93" priority="68" operator="greaterThan">
      <formula>0</formula>
    </cfRule>
  </conditionalFormatting>
  <conditionalFormatting sqref="F64">
    <cfRule type="cellIs" dxfId="92" priority="66" operator="equal">
      <formula>"X"</formula>
    </cfRule>
  </conditionalFormatting>
  <conditionalFormatting sqref="F64">
    <cfRule type="cellIs" dxfId="91" priority="67" operator="greaterThan">
      <formula>0</formula>
    </cfRule>
  </conditionalFormatting>
  <conditionalFormatting sqref="F64">
    <cfRule type="cellIs" dxfId="90" priority="65" operator="greaterThan">
      <formula>0</formula>
    </cfRule>
  </conditionalFormatting>
  <conditionalFormatting sqref="J64">
    <cfRule type="cellIs" dxfId="89" priority="63" operator="equal">
      <formula>"X"</formula>
    </cfRule>
  </conditionalFormatting>
  <conditionalFormatting sqref="H64 J64">
    <cfRule type="cellIs" dxfId="88" priority="64" operator="greaterThan">
      <formula>0</formula>
    </cfRule>
  </conditionalFormatting>
  <conditionalFormatting sqref="H64 J64">
    <cfRule type="cellIs" dxfId="87" priority="62" operator="greaterThan">
      <formula>0</formula>
    </cfRule>
  </conditionalFormatting>
  <conditionalFormatting sqref="I64">
    <cfRule type="cellIs" dxfId="86" priority="60" operator="equal">
      <formula>"X"</formula>
    </cfRule>
  </conditionalFormatting>
  <conditionalFormatting sqref="I64">
    <cfRule type="cellIs" dxfId="85" priority="61" operator="greaterThan">
      <formula>0</formula>
    </cfRule>
  </conditionalFormatting>
  <conditionalFormatting sqref="I64">
    <cfRule type="cellIs" dxfId="84" priority="59" operator="greaterThan">
      <formula>0</formula>
    </cfRule>
  </conditionalFormatting>
  <conditionalFormatting sqref="B64:D64">
    <cfRule type="cellIs" dxfId="83" priority="58" operator="greaterThan">
      <formula>0</formula>
    </cfRule>
  </conditionalFormatting>
  <conditionalFormatting sqref="H64:J64">
    <cfRule type="cellIs" dxfId="82" priority="57" operator="greaterThan">
      <formula>0</formula>
    </cfRule>
  </conditionalFormatting>
  <conditionalFormatting sqref="C38 C39:D39">
    <cfRule type="cellIs" dxfId="81" priority="5" operator="equal">
      <formula>"X"</formula>
    </cfRule>
  </conditionalFormatting>
  <conditionalFormatting sqref="F38:F39">
    <cfRule type="cellIs" dxfId="80" priority="6" operator="equal">
      <formula>"x"</formula>
    </cfRule>
  </conditionalFormatting>
  <conditionalFormatting sqref="G38">
    <cfRule type="cellIs" dxfId="79" priority="7" stopIfTrue="1" operator="between">
      <formula>"100 A"</formula>
      <formula>"200 A"</formula>
    </cfRule>
  </conditionalFormatting>
  <conditionalFormatting sqref="G38">
    <cfRule type="cellIs" dxfId="78" priority="8" stopIfTrue="1" operator="between">
      <formula>"DTM-33 A"</formula>
      <formula>"DTM-80 A"</formula>
    </cfRule>
  </conditionalFormatting>
  <conditionalFormatting sqref="G38">
    <cfRule type="cellIs" dxfId="77" priority="9" operator="equal">
      <formula>"DTM-06A"</formula>
    </cfRule>
  </conditionalFormatting>
  <conditionalFormatting sqref="G38">
    <cfRule type="cellIs" dxfId="76" priority="10" operator="between">
      <formula>"DTM-51A"</formula>
      <formula>"DTM-70A"</formula>
    </cfRule>
  </conditionalFormatting>
  <conditionalFormatting sqref="G38">
    <cfRule type="cellIs" dxfId="75" priority="11" stopIfTrue="1" operator="between">
      <formula>"DTM-40A"</formula>
      <formula>"DTM-50A"</formula>
    </cfRule>
  </conditionalFormatting>
  <conditionalFormatting sqref="G38">
    <cfRule type="cellIs" dxfId="74" priority="12" stopIfTrue="1" operator="equal">
      <formula>"35A"</formula>
    </cfRule>
  </conditionalFormatting>
  <conditionalFormatting sqref="G38">
    <cfRule type="cellIs" dxfId="73" priority="13" operator="equal">
      <formula>"35A"</formula>
    </cfRule>
  </conditionalFormatting>
  <conditionalFormatting sqref="G38">
    <cfRule type="cellIs" dxfId="72" priority="14" operator="equal">
      <formula>"32A"</formula>
    </cfRule>
  </conditionalFormatting>
  <conditionalFormatting sqref="G38">
    <cfRule type="cellIs" dxfId="71" priority="15" operator="equal">
      <formula>"30A"</formula>
    </cfRule>
  </conditionalFormatting>
  <conditionalFormatting sqref="G38">
    <cfRule type="cellIs" dxfId="70" priority="16" operator="equal">
      <formula>"25A"</formula>
    </cfRule>
  </conditionalFormatting>
  <conditionalFormatting sqref="G38">
    <cfRule type="cellIs" dxfId="69" priority="17" operator="equal">
      <formula>"20A"</formula>
    </cfRule>
  </conditionalFormatting>
  <conditionalFormatting sqref="G38">
    <cfRule type="cellIs" dxfId="68" priority="18" operator="equal">
      <formula>"15A"</formula>
    </cfRule>
  </conditionalFormatting>
  <conditionalFormatting sqref="G38">
    <cfRule type="cellIs" dxfId="67" priority="19" operator="equal">
      <formula>"16A"</formula>
    </cfRule>
  </conditionalFormatting>
  <conditionalFormatting sqref="G38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8">
    <cfRule type="cellIs" dxfId="66" priority="21" operator="equal">
      <formula>"10A"</formula>
    </cfRule>
  </conditionalFormatting>
  <conditionalFormatting sqref="G38">
    <cfRule type="cellIs" dxfId="65" priority="22" operator="equal">
      <formula>"6A"</formula>
    </cfRule>
  </conditionalFormatting>
  <conditionalFormatting sqref="I38:I39">
    <cfRule type="cellIs" dxfId="64" priority="23" operator="equal">
      <formula>"x"</formula>
    </cfRule>
  </conditionalFormatting>
  <conditionalFormatting sqref="J39">
    <cfRule type="cellIs" dxfId="63" priority="24" operator="equal">
      <formula>"X"</formula>
    </cfRule>
  </conditionalFormatting>
  <conditionalFormatting sqref="H38">
    <cfRule type="cellIs" dxfId="62" priority="25" stopIfTrue="1" operator="between">
      <formula>"100 A"</formula>
      <formula>"200 A"</formula>
    </cfRule>
  </conditionalFormatting>
  <conditionalFormatting sqref="H38">
    <cfRule type="cellIs" dxfId="61" priority="26" stopIfTrue="1" operator="between">
      <formula>"DTM-33 A"</formula>
      <formula>"DTM-80 A"</formula>
    </cfRule>
  </conditionalFormatting>
  <conditionalFormatting sqref="H38">
    <cfRule type="cellIs" dxfId="60" priority="27" operator="equal">
      <formula>"DTM-06A"</formula>
    </cfRule>
  </conditionalFormatting>
  <conditionalFormatting sqref="H38">
    <cfRule type="cellIs" dxfId="59" priority="28" operator="between">
      <formula>"DTM-51A"</formula>
      <formula>"DTM-70A"</formula>
    </cfRule>
  </conditionalFormatting>
  <conditionalFormatting sqref="H38">
    <cfRule type="cellIs" dxfId="58" priority="29" stopIfTrue="1" operator="between">
      <formula>"DTM-40A"</formula>
      <formula>"DTM-50A"</formula>
    </cfRule>
  </conditionalFormatting>
  <conditionalFormatting sqref="H38">
    <cfRule type="cellIs" dxfId="57" priority="30" stopIfTrue="1" operator="equal">
      <formula>"35A"</formula>
    </cfRule>
  </conditionalFormatting>
  <conditionalFormatting sqref="H38">
    <cfRule type="cellIs" dxfId="56" priority="31" operator="equal">
      <formula>"35A"</formula>
    </cfRule>
  </conditionalFormatting>
  <conditionalFormatting sqref="H38">
    <cfRule type="cellIs" dxfId="55" priority="32" operator="equal">
      <formula>"32A"</formula>
    </cfRule>
  </conditionalFormatting>
  <conditionalFormatting sqref="H38">
    <cfRule type="cellIs" dxfId="54" priority="33" operator="equal">
      <formula>"30A"</formula>
    </cfRule>
  </conditionalFormatting>
  <conditionalFormatting sqref="H38">
    <cfRule type="cellIs" dxfId="53" priority="34" operator="equal">
      <formula>"25A"</formula>
    </cfRule>
  </conditionalFormatting>
  <conditionalFormatting sqref="H38">
    <cfRule type="cellIs" dxfId="52" priority="35" operator="equal">
      <formula>"20A"</formula>
    </cfRule>
  </conditionalFormatting>
  <conditionalFormatting sqref="H38">
    <cfRule type="cellIs" dxfId="51" priority="36" operator="equal">
      <formula>"15A"</formula>
    </cfRule>
  </conditionalFormatting>
  <conditionalFormatting sqref="H38">
    <cfRule type="cellIs" dxfId="50" priority="37" operator="equal">
      <formula>"16A"</formula>
    </cfRule>
  </conditionalFormatting>
  <conditionalFormatting sqref="H38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8">
    <cfRule type="cellIs" dxfId="49" priority="39" operator="equal">
      <formula>"10A"</formula>
    </cfRule>
  </conditionalFormatting>
  <conditionalFormatting sqref="H38">
    <cfRule type="cellIs" dxfId="48" priority="40" operator="equal">
      <formula>"6A"</formula>
    </cfRule>
  </conditionalFormatting>
  <conditionalFormatting sqref="J38">
    <cfRule type="cellIs" dxfId="47" priority="41" stopIfTrue="1" operator="between">
      <formula>"100 A"</formula>
      <formula>"200 A"</formula>
    </cfRule>
  </conditionalFormatting>
  <conditionalFormatting sqref="J38">
    <cfRule type="cellIs" dxfId="46" priority="42" stopIfTrue="1" operator="between">
      <formula>"DTM-33 A"</formula>
      <formula>"DTM-80 A"</formula>
    </cfRule>
  </conditionalFormatting>
  <conditionalFormatting sqref="J38">
    <cfRule type="cellIs" dxfId="45" priority="43" operator="equal">
      <formula>"DTM-06A"</formula>
    </cfRule>
  </conditionalFormatting>
  <conditionalFormatting sqref="J38">
    <cfRule type="cellIs" dxfId="44" priority="44" operator="between">
      <formula>"DTM-51A"</formula>
      <formula>"DTM-70A"</formula>
    </cfRule>
  </conditionalFormatting>
  <conditionalFormatting sqref="J38">
    <cfRule type="cellIs" dxfId="43" priority="45" stopIfTrue="1" operator="between">
      <formula>"DTM-40A"</formula>
      <formula>"DTM-50A"</formula>
    </cfRule>
  </conditionalFormatting>
  <conditionalFormatting sqref="J38">
    <cfRule type="cellIs" dxfId="42" priority="46" stopIfTrue="1" operator="equal">
      <formula>"35A"</formula>
    </cfRule>
  </conditionalFormatting>
  <conditionalFormatting sqref="J38">
    <cfRule type="cellIs" dxfId="41" priority="47" operator="equal">
      <formula>"35A"</formula>
    </cfRule>
  </conditionalFormatting>
  <conditionalFormatting sqref="J38">
    <cfRule type="cellIs" dxfId="40" priority="48" operator="equal">
      <formula>"32A"</formula>
    </cfRule>
  </conditionalFormatting>
  <conditionalFormatting sqref="J38">
    <cfRule type="cellIs" dxfId="39" priority="49" operator="equal">
      <formula>"30A"</formula>
    </cfRule>
  </conditionalFormatting>
  <conditionalFormatting sqref="J38">
    <cfRule type="cellIs" dxfId="38" priority="50" operator="equal">
      <formula>"25A"</formula>
    </cfRule>
  </conditionalFormatting>
  <conditionalFormatting sqref="J38">
    <cfRule type="cellIs" dxfId="37" priority="51" operator="equal">
      <formula>"20A"</formula>
    </cfRule>
  </conditionalFormatting>
  <conditionalFormatting sqref="J38">
    <cfRule type="cellIs" dxfId="36" priority="52" operator="equal">
      <formula>"15A"</formula>
    </cfRule>
  </conditionalFormatting>
  <conditionalFormatting sqref="J38">
    <cfRule type="cellIs" dxfId="35" priority="53" operator="equal">
      <formula>"16A"</formula>
    </cfRule>
  </conditionalFormatting>
  <conditionalFormatting sqref="J38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8">
    <cfRule type="cellIs" dxfId="34" priority="55" operator="equal">
      <formula>"10A"</formula>
    </cfRule>
  </conditionalFormatting>
  <conditionalFormatting sqref="J38">
    <cfRule type="cellIs" dxfId="33" priority="56" operator="equal">
      <formula>"6A"</formula>
    </cfRule>
  </conditionalFormatting>
  <conditionalFormatting sqref="E39">
    <cfRule type="cellIs" dxfId="32" priority="4" operator="equal">
      <formula>"X"</formula>
    </cfRule>
  </conditionalFormatting>
  <conditionalFormatting sqref="G39">
    <cfRule type="cellIs" dxfId="31" priority="3" operator="equal">
      <formula>"X"</formula>
    </cfRule>
  </conditionalFormatting>
  <conditionalFormatting sqref="F66">
    <cfRule type="cellIs" dxfId="30" priority="2" operator="equal">
      <formula>"RESERVA"</formula>
    </cfRule>
  </conditionalFormatting>
  <conditionalFormatting sqref="I66">
    <cfRule type="cellIs" dxfId="29" priority="1" operator="equal">
      <formula>"RESERVA"</formula>
    </cfRule>
  </conditionalFormatting>
  <hyperlinks>
    <hyperlink ref="K16" r:id="rId1" xr:uid="{00000000-0004-0000-0200-000000000000}"/>
    <hyperlink ref="O16" r:id="rId2" xr:uid="{00000000-0004-0000-0200-000001000000}"/>
  </hyperlinks>
  <pageMargins left="0.51181102362204722" right="0.51181102362204722" top="0.78740157480314965" bottom="0.78740157480314965" header="0" footer="0"/>
  <pageSetup paperSize="9" scale="85" orientation="landscape" r:id="rId3"/>
  <ignoredErrors>
    <ignoredError sqref="G19:H19" formula="1"/>
    <ignoredError sqref="Q6:Q14 E4:E13" unlockedFormula="1"/>
  </ignoredError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788"/>
  <sheetViews>
    <sheetView showGridLines="0" topLeftCell="A14" zoomScale="86" zoomScaleNormal="86" workbookViewId="0">
      <selection activeCell="L23" sqref="L23"/>
    </sheetView>
  </sheetViews>
  <sheetFormatPr defaultColWidth="12.625" defaultRowHeight="15" customHeight="1"/>
  <cols>
    <col min="1" max="1" width="22.5" customWidth="1"/>
    <col min="2" max="2" width="11" customWidth="1"/>
    <col min="3" max="3" width="11.75" customWidth="1"/>
    <col min="4" max="4" width="8.75" customWidth="1"/>
    <col min="5" max="5" width="10.875" customWidth="1"/>
    <col min="6" max="6" width="11.25" customWidth="1"/>
    <col min="7" max="7" width="10.875" customWidth="1"/>
    <col min="8" max="8" width="10" customWidth="1"/>
    <col min="9" max="9" width="10.125" customWidth="1"/>
    <col min="10" max="10" width="8.75" customWidth="1"/>
    <col min="11" max="11" width="10.5" customWidth="1"/>
    <col min="12" max="14" width="8.75" customWidth="1"/>
    <col min="15" max="16" width="8.625" customWidth="1"/>
    <col min="17" max="17" width="9.875" customWidth="1"/>
    <col min="18" max="18" width="8.625" customWidth="1"/>
    <col min="19" max="19" width="9.625" customWidth="1"/>
    <col min="20" max="20" width="8.625" customWidth="1"/>
    <col min="21" max="25" width="8.75" customWidth="1"/>
    <col min="26" max="26" width="11.875" customWidth="1"/>
    <col min="27" max="27" width="7.625" customWidth="1"/>
    <col min="28" max="28" width="8.75" customWidth="1"/>
    <col min="29" max="29" width="9.75" customWidth="1"/>
    <col min="30" max="30" width="9.5" customWidth="1"/>
  </cols>
  <sheetData>
    <row r="1" spans="1:26" ht="15.75" customHeight="1">
      <c r="B1" s="39" t="s">
        <v>83</v>
      </c>
      <c r="N1" s="51"/>
      <c r="O1" s="54"/>
      <c r="P1" s="43"/>
    </row>
    <row r="2" spans="1:26" ht="15.75" customHeight="1">
      <c r="A2" s="103" t="s">
        <v>115</v>
      </c>
      <c r="N2" s="65"/>
      <c r="O2" s="54"/>
      <c r="P2" s="43"/>
    </row>
    <row r="3" spans="1:26" ht="15.75" customHeight="1" thickBot="1">
      <c r="J3" s="149"/>
      <c r="N3" s="51"/>
      <c r="O3" s="54"/>
      <c r="P3" s="43"/>
    </row>
    <row r="4" spans="1:26" ht="15.75" customHeight="1" thickBot="1">
      <c r="B4" s="655" t="s">
        <v>85</v>
      </c>
      <c r="C4" s="104"/>
      <c r="D4" s="656" t="s">
        <v>86</v>
      </c>
      <c r="E4" s="105">
        <v>3</v>
      </c>
      <c r="F4" s="657" t="s">
        <v>87</v>
      </c>
      <c r="G4" s="658" t="s">
        <v>88</v>
      </c>
      <c r="H4" s="659" t="s">
        <v>89</v>
      </c>
      <c r="I4" s="106"/>
      <c r="P4" s="43"/>
    </row>
    <row r="5" spans="1:26" ht="15.75" customHeight="1" thickBot="1">
      <c r="B5" s="107" t="s">
        <v>90</v>
      </c>
      <c r="C5" s="108"/>
      <c r="D5" s="109" t="s">
        <v>91</v>
      </c>
      <c r="E5" s="110">
        <f>(234+C5)</f>
        <v>234</v>
      </c>
      <c r="F5" s="129">
        <f>IFERROR(E5/E6,"")</f>
        <v>1</v>
      </c>
      <c r="G5" s="111">
        <f>IFERROR(LOG10(F5),"")</f>
        <v>0</v>
      </c>
      <c r="H5" s="130">
        <f>IFERROR(G5^0.5,"")</f>
        <v>0</v>
      </c>
      <c r="I5" s="112"/>
      <c r="P5" s="43"/>
    </row>
    <row r="6" spans="1:26" ht="15.75" customHeight="1" thickBot="1">
      <c r="B6" s="113" t="s">
        <v>92</v>
      </c>
      <c r="C6" s="114"/>
      <c r="D6" s="115" t="s">
        <v>93</v>
      </c>
      <c r="E6" s="116">
        <f>(234+C6)</f>
        <v>234</v>
      </c>
      <c r="F6" s="133" t="s">
        <v>79</v>
      </c>
      <c r="G6" s="128" t="str">
        <f>IFERROR(C4^0.5*E4/0.34/H5,"")</f>
        <v/>
      </c>
      <c r="H6" s="117" t="s">
        <v>73</v>
      </c>
      <c r="I6" s="106"/>
      <c r="P6" s="43"/>
    </row>
    <row r="7" spans="1:26" ht="15.75" customHeight="1" thickBot="1">
      <c r="B7" s="106"/>
      <c r="C7" s="106"/>
      <c r="D7" s="106"/>
      <c r="E7" s="106"/>
      <c r="F7" s="118"/>
      <c r="G7" s="132" t="s">
        <v>94</v>
      </c>
      <c r="H7" s="134"/>
      <c r="I7" s="131"/>
      <c r="P7" s="43"/>
    </row>
    <row r="8" spans="1:26" ht="15.75" customHeight="1">
      <c r="B8" s="119" t="s">
        <v>95</v>
      </c>
      <c r="C8" s="120" t="s">
        <v>96</v>
      </c>
      <c r="D8" s="121" t="s">
        <v>92</v>
      </c>
      <c r="E8" s="106"/>
      <c r="F8" s="106"/>
      <c r="G8" s="106"/>
      <c r="H8" s="106"/>
      <c r="I8" s="106"/>
      <c r="J8" s="139" t="s">
        <v>118</v>
      </c>
      <c r="P8" s="43"/>
    </row>
    <row r="9" spans="1:26" ht="15.75" customHeight="1">
      <c r="B9" s="122" t="s">
        <v>97</v>
      </c>
      <c r="C9" s="123" t="s">
        <v>98</v>
      </c>
      <c r="D9" s="124" t="s">
        <v>99</v>
      </c>
      <c r="E9" s="106"/>
      <c r="F9" s="106"/>
      <c r="G9" s="106"/>
      <c r="H9" s="106"/>
      <c r="I9" s="106"/>
      <c r="J9" s="139" t="s">
        <v>119</v>
      </c>
      <c r="P9" s="43"/>
    </row>
    <row r="10" spans="1:26" ht="15.75" customHeight="1" thickBot="1">
      <c r="B10" s="125" t="s">
        <v>100</v>
      </c>
      <c r="C10" s="126" t="s">
        <v>101</v>
      </c>
      <c r="D10" s="127" t="s">
        <v>102</v>
      </c>
      <c r="E10" s="106"/>
      <c r="F10" s="106"/>
      <c r="G10" s="106"/>
      <c r="H10" s="106"/>
      <c r="I10" s="106"/>
      <c r="J10" s="139" t="s">
        <v>120</v>
      </c>
      <c r="P10" s="43"/>
    </row>
    <row r="11" spans="1:26" ht="14.45" customHeight="1">
      <c r="J11" s="139" t="s">
        <v>121</v>
      </c>
      <c r="P11" s="43"/>
    </row>
    <row r="12" spans="1:26" ht="15.75" customHeight="1">
      <c r="J12" s="139" t="s">
        <v>122</v>
      </c>
      <c r="P12" s="68"/>
    </row>
    <row r="13" spans="1:26" ht="15.75" customHeight="1">
      <c r="J13" s="139" t="s">
        <v>123</v>
      </c>
      <c r="P13" s="69"/>
    </row>
    <row r="14" spans="1:26" ht="15.6" customHeight="1"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spans="1:26" ht="15.6" customHeight="1">
      <c r="B15" s="86" t="s">
        <v>116</v>
      </c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26" s="306" customFormat="1" ht="19.899999999999999" customHeight="1" thickBot="1">
      <c r="B16" s="94"/>
      <c r="C16" s="86" t="s">
        <v>110</v>
      </c>
      <c r="D16" s="50"/>
      <c r="E16"/>
      <c r="F16"/>
      <c r="G16"/>
      <c r="H16"/>
      <c r="I1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/>
      <c r="U16"/>
      <c r="V16"/>
      <c r="W16"/>
      <c r="X16"/>
      <c r="Y16"/>
      <c r="Z16"/>
    </row>
    <row r="17" spans="2:21" ht="54" customHeight="1" thickBot="1">
      <c r="B17" s="652" t="s">
        <v>277</v>
      </c>
      <c r="C17" s="653" t="s">
        <v>108</v>
      </c>
      <c r="D17" s="654" t="s">
        <v>109</v>
      </c>
      <c r="J17" s="106"/>
      <c r="K17" s="106"/>
      <c r="R17" s="106"/>
      <c r="S17" s="106"/>
    </row>
    <row r="18" spans="2:21" ht="15.75" customHeight="1">
      <c r="B18" s="84" t="s">
        <v>103</v>
      </c>
      <c r="C18" s="135">
        <v>1</v>
      </c>
      <c r="D18" s="136" t="s">
        <v>107</v>
      </c>
      <c r="F18" s="119" t="s">
        <v>95</v>
      </c>
      <c r="G18" s="120" t="s">
        <v>96</v>
      </c>
      <c r="H18" s="121" t="s">
        <v>92</v>
      </c>
      <c r="R18" s="106"/>
      <c r="S18" s="106"/>
    </row>
    <row r="19" spans="2:21" ht="15.75" customHeight="1">
      <c r="B19" s="84" t="s">
        <v>104</v>
      </c>
      <c r="C19" s="135">
        <v>0.86</v>
      </c>
      <c r="D19" s="136" t="s">
        <v>107</v>
      </c>
      <c r="F19" s="122" t="s">
        <v>97</v>
      </c>
      <c r="G19" s="123" t="s">
        <v>98</v>
      </c>
      <c r="H19" s="124" t="s">
        <v>99</v>
      </c>
      <c r="R19" s="106"/>
      <c r="S19" s="106"/>
    </row>
    <row r="20" spans="2:21" ht="21.6" customHeight="1" thickBot="1">
      <c r="B20" s="84" t="s">
        <v>105</v>
      </c>
      <c r="C20" s="81" t="s">
        <v>107</v>
      </c>
      <c r="D20" s="136">
        <v>0.86</v>
      </c>
      <c r="F20" s="125" t="s">
        <v>100</v>
      </c>
      <c r="G20" s="126" t="s">
        <v>101</v>
      </c>
      <c r="H20" s="127" t="s">
        <v>102</v>
      </c>
      <c r="R20" s="106"/>
      <c r="S20" s="106"/>
    </row>
    <row r="21" spans="2:21" ht="15.75" customHeight="1" thickBot="1">
      <c r="B21" s="137" t="s">
        <v>106</v>
      </c>
      <c r="C21" s="83" t="s">
        <v>107</v>
      </c>
      <c r="D21" s="138">
        <v>1</v>
      </c>
      <c r="P21" s="106"/>
      <c r="Q21" s="106"/>
      <c r="R21" s="106"/>
      <c r="S21" s="106"/>
    </row>
    <row r="22" spans="2:21" ht="15.75" customHeight="1">
      <c r="P22" s="106"/>
      <c r="Q22" s="106"/>
      <c r="R22" s="106"/>
      <c r="S22" s="106"/>
    </row>
    <row r="23" spans="2:21" ht="15.75" customHeight="1">
      <c r="B23" s="86"/>
      <c r="P23" s="106"/>
      <c r="Q23" s="106"/>
      <c r="R23" s="106"/>
      <c r="S23" s="106"/>
    </row>
    <row r="24" spans="2:21" ht="15.75" customHeight="1">
      <c r="B24" s="86" t="s">
        <v>117</v>
      </c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7"/>
      <c r="Q24" s="308"/>
      <c r="R24" s="308"/>
      <c r="S24" s="308"/>
      <c r="T24" s="306"/>
      <c r="U24" s="306"/>
    </row>
    <row r="25" spans="2:21" ht="15.75" customHeight="1">
      <c r="E25" s="660" t="s">
        <v>169</v>
      </c>
      <c r="F25" s="660" t="s">
        <v>111</v>
      </c>
      <c r="G25" s="660" t="s">
        <v>110</v>
      </c>
      <c r="H25" s="206"/>
      <c r="P25" s="106"/>
      <c r="Q25" s="106"/>
      <c r="R25" s="106"/>
      <c r="S25" s="106"/>
    </row>
    <row r="26" spans="2:21" ht="15.75" customHeight="1">
      <c r="E26" s="140" t="str">
        <f>IFERROR(F26/G26,"")</f>
        <v/>
      </c>
      <c r="F26" s="661"/>
      <c r="G26" s="661"/>
    </row>
    <row r="27" spans="2:21" ht="15.75" customHeight="1"/>
    <row r="28" spans="2:21" ht="15.75" customHeight="1">
      <c r="E28" s="660" t="s">
        <v>168</v>
      </c>
      <c r="F28" s="660" t="s">
        <v>111</v>
      </c>
      <c r="G28" s="660" t="s">
        <v>112</v>
      </c>
      <c r="H28" s="662" t="s">
        <v>145</v>
      </c>
    </row>
    <row r="29" spans="2:21" ht="15.75" customHeight="1">
      <c r="E29" s="140" t="str">
        <f>IFERROR(3*F29*G29/(100*H29),"")</f>
        <v/>
      </c>
      <c r="F29" s="661"/>
      <c r="G29" s="661"/>
      <c r="H29" s="661"/>
    </row>
    <row r="30" spans="2:21" ht="15.75" customHeight="1"/>
    <row r="31" spans="2:21" ht="15.75" customHeight="1">
      <c r="K31" s="295"/>
      <c r="L31" s="295"/>
      <c r="M31" s="295"/>
      <c r="N31" s="295"/>
      <c r="O31" s="295"/>
    </row>
    <row r="32" spans="2:21" ht="15.75" customHeight="1">
      <c r="N32" s="34"/>
      <c r="O32" s="34"/>
    </row>
    <row r="33" spans="12:16" ht="15.75" customHeight="1">
      <c r="L33" s="298"/>
      <c r="M33" s="298"/>
      <c r="N33" s="299"/>
      <c r="O33" s="303"/>
      <c r="P33" s="303"/>
    </row>
    <row r="34" spans="12:16" ht="15.75" customHeight="1">
      <c r="L34" s="304"/>
      <c r="M34" s="298"/>
      <c r="N34" s="300"/>
      <c r="O34" s="300"/>
      <c r="P34" s="301"/>
    </row>
    <row r="35" spans="12:16" ht="15.75" customHeight="1"/>
    <row r="36" spans="12:16" ht="15.75" customHeight="1"/>
    <row r="37" spans="12:16" ht="15.75" customHeight="1"/>
    <row r="38" spans="12:16" ht="15.75" customHeight="1"/>
    <row r="39" spans="12:16" ht="15.75" customHeight="1"/>
    <row r="40" spans="12:16" ht="15.75" customHeight="1"/>
    <row r="41" spans="12:16" ht="15.75" customHeight="1"/>
    <row r="42" spans="12:16" ht="15.75" customHeight="1"/>
    <row r="43" spans="12:16" ht="15.75" customHeight="1"/>
    <row r="44" spans="12:16" ht="15.75" customHeight="1"/>
    <row r="45" spans="12:16" ht="15.75" customHeight="1"/>
    <row r="46" spans="12:16" ht="15.75" customHeight="1"/>
    <row r="47" spans="12:16" ht="15.75" customHeight="1"/>
    <row r="48" spans="12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spans="2:15" ht="15.75" customHeight="1">
      <c r="B193" s="335"/>
      <c r="C193" s="335"/>
      <c r="D193" s="335"/>
      <c r="E193" s="335"/>
      <c r="F193" s="335"/>
      <c r="G193" s="335"/>
      <c r="H193" s="335"/>
      <c r="M193" s="34"/>
      <c r="N193" s="34"/>
      <c r="O193" s="34"/>
    </row>
    <row r="194" spans="2:15" ht="15.75" customHeight="1">
      <c r="I194" s="41"/>
    </row>
    <row r="195" spans="2:15" ht="15.75" customHeight="1">
      <c r="I195" s="41"/>
    </row>
    <row r="196" spans="2:15" ht="15.75" customHeight="1">
      <c r="I196" s="41"/>
    </row>
    <row r="197" spans="2:15" ht="15.75" customHeight="1">
      <c r="I197" s="41"/>
    </row>
    <row r="198" spans="2:15" ht="15.75" customHeight="1">
      <c r="I198" s="41"/>
    </row>
    <row r="199" spans="2:15" ht="15.75" customHeight="1">
      <c r="I199" s="41"/>
    </row>
    <row r="200" spans="2:15" ht="15.75" customHeight="1">
      <c r="I200" s="41"/>
    </row>
    <row r="201" spans="2:15" ht="15.75" customHeight="1">
      <c r="I201" s="41"/>
    </row>
    <row r="202" spans="2:15" ht="15.75" customHeight="1">
      <c r="I202" s="41"/>
    </row>
    <row r="203" spans="2:15" ht="15.75" customHeight="1">
      <c r="I203" s="41"/>
    </row>
    <row r="204" spans="2:15" ht="15.75" customHeight="1">
      <c r="I204" s="41"/>
    </row>
    <row r="205" spans="2:15" ht="15.75" customHeight="1">
      <c r="I205" s="41"/>
    </row>
    <row r="206" spans="2:15" ht="15.75" customHeight="1">
      <c r="I206" s="41"/>
    </row>
    <row r="207" spans="2:15" ht="15.75" customHeight="1">
      <c r="I207" s="41"/>
    </row>
    <row r="208" spans="2:15" ht="15.75" customHeight="1">
      <c r="I208" s="41"/>
    </row>
    <row r="209" spans="9:9" ht="15.75" customHeight="1">
      <c r="I209" s="41"/>
    </row>
    <row r="210" spans="9:9" ht="15.75" customHeight="1">
      <c r="I210" s="41"/>
    </row>
    <row r="211" spans="9:9" ht="15.75" customHeight="1">
      <c r="I211" s="41"/>
    </row>
    <row r="212" spans="9:9" ht="15.75" customHeight="1">
      <c r="I212" s="41"/>
    </row>
    <row r="213" spans="9:9" ht="15.75" customHeight="1">
      <c r="I213" s="41"/>
    </row>
    <row r="214" spans="9:9" ht="15.75" customHeight="1">
      <c r="I214" s="41"/>
    </row>
    <row r="215" spans="9:9" ht="15.75" customHeight="1">
      <c r="I215" s="41"/>
    </row>
    <row r="216" spans="9:9" ht="15.75" customHeight="1">
      <c r="I216" s="41"/>
    </row>
    <row r="217" spans="9:9" ht="15.75" customHeight="1">
      <c r="I217" s="41"/>
    </row>
    <row r="218" spans="9:9" ht="15.75" customHeight="1">
      <c r="I218" s="41"/>
    </row>
    <row r="219" spans="9:9" ht="15.75" customHeight="1">
      <c r="I219" s="41"/>
    </row>
    <row r="220" spans="9:9" ht="15.75" customHeight="1">
      <c r="I220" s="41"/>
    </row>
    <row r="221" spans="9:9" ht="15.75" customHeight="1">
      <c r="I221" s="41"/>
    </row>
    <row r="222" spans="9:9" ht="15.75" customHeight="1">
      <c r="I222" s="41"/>
    </row>
    <row r="223" spans="9:9" ht="15.75" customHeight="1">
      <c r="I223" s="41"/>
    </row>
    <row r="224" spans="9:9" ht="15.75" customHeight="1">
      <c r="I224" s="41"/>
    </row>
    <row r="225" spans="9:9" ht="15.75" customHeight="1">
      <c r="I225" s="41"/>
    </row>
    <row r="226" spans="9:9" ht="15.75" customHeight="1">
      <c r="I226" s="41"/>
    </row>
    <row r="227" spans="9:9" ht="15.75" customHeight="1">
      <c r="I227" s="41"/>
    </row>
    <row r="228" spans="9:9" ht="15.75" customHeight="1">
      <c r="I228" s="41"/>
    </row>
    <row r="229" spans="9:9" ht="15.75" customHeight="1">
      <c r="I229" s="41"/>
    </row>
    <row r="230" spans="9:9" ht="15.75" customHeight="1">
      <c r="I230" s="41"/>
    </row>
    <row r="231" spans="9:9" ht="15.75" customHeight="1">
      <c r="I231" s="41"/>
    </row>
    <row r="232" spans="9:9" ht="15.75" customHeight="1">
      <c r="I232" s="41"/>
    </row>
    <row r="233" spans="9:9" ht="15.75" customHeight="1">
      <c r="I233" s="41"/>
    </row>
    <row r="234" spans="9:9" ht="15.75" customHeight="1">
      <c r="I234" s="41"/>
    </row>
    <row r="235" spans="9:9" ht="15.75" customHeight="1">
      <c r="I235" s="41"/>
    </row>
    <row r="236" spans="9:9" ht="15.75" customHeight="1">
      <c r="I236" s="41"/>
    </row>
    <row r="237" spans="9:9" ht="15.75" customHeight="1">
      <c r="I237" s="41"/>
    </row>
    <row r="238" spans="9:9" ht="15.75" customHeight="1">
      <c r="I238" s="41"/>
    </row>
    <row r="239" spans="9:9" ht="15.75" customHeight="1">
      <c r="I239" s="41"/>
    </row>
    <row r="240" spans="9:9" ht="15.75" customHeight="1">
      <c r="I240" s="41"/>
    </row>
    <row r="241" spans="9:9" ht="15.75" customHeight="1">
      <c r="I241" s="41"/>
    </row>
    <row r="242" spans="9:9" ht="15.75" customHeight="1">
      <c r="I242" s="41"/>
    </row>
    <row r="243" spans="9:9" ht="15.75" customHeight="1">
      <c r="I243" s="41"/>
    </row>
    <row r="244" spans="9:9" ht="15.75" customHeight="1">
      <c r="I244" s="41"/>
    </row>
    <row r="245" spans="9:9" ht="15.75" customHeight="1">
      <c r="I245" s="41"/>
    </row>
    <row r="246" spans="9:9" ht="15.75" customHeight="1">
      <c r="I246" s="41"/>
    </row>
    <row r="247" spans="9:9" ht="15.75" customHeight="1">
      <c r="I247" s="41"/>
    </row>
    <row r="248" spans="9:9" ht="15.75" customHeight="1">
      <c r="I248" s="41"/>
    </row>
    <row r="249" spans="9:9" ht="15.75" customHeight="1">
      <c r="I249" s="41"/>
    </row>
    <row r="250" spans="9:9" ht="15.75" customHeight="1">
      <c r="I250" s="41"/>
    </row>
    <row r="251" spans="9:9" ht="15.75" customHeight="1">
      <c r="I251" s="41"/>
    </row>
    <row r="252" spans="9:9" ht="15.75" customHeight="1">
      <c r="I252" s="41"/>
    </row>
    <row r="253" spans="9:9" ht="15.75" customHeight="1">
      <c r="I253" s="41"/>
    </row>
    <row r="254" spans="9:9" ht="15.75" customHeight="1">
      <c r="I254" s="41"/>
    </row>
    <row r="255" spans="9:9" ht="15.75" customHeight="1">
      <c r="I255" s="41"/>
    </row>
    <row r="256" spans="9:9" ht="15.75" customHeight="1">
      <c r="I256" s="41"/>
    </row>
    <row r="257" spans="9:9" ht="15.75" customHeight="1">
      <c r="I257" s="41"/>
    </row>
    <row r="258" spans="9:9" ht="15.75" customHeight="1">
      <c r="I258" s="41"/>
    </row>
    <row r="259" spans="9:9" ht="15.75" customHeight="1">
      <c r="I259" s="41"/>
    </row>
    <row r="260" spans="9:9" ht="15.75" customHeight="1">
      <c r="I260" s="41"/>
    </row>
    <row r="261" spans="9:9" ht="15.75" customHeight="1">
      <c r="I261" s="41"/>
    </row>
    <row r="262" spans="9:9" ht="15.75" customHeight="1">
      <c r="I262" s="41"/>
    </row>
    <row r="263" spans="9:9" ht="15.75" customHeight="1">
      <c r="I263" s="41"/>
    </row>
    <row r="264" spans="9:9" ht="15.75" customHeight="1">
      <c r="I264" s="41"/>
    </row>
    <row r="265" spans="9:9" ht="15.75" customHeight="1">
      <c r="I265" s="41"/>
    </row>
    <row r="266" spans="9:9" ht="15.75" customHeight="1">
      <c r="I266" s="41"/>
    </row>
    <row r="267" spans="9:9" ht="15.75" customHeight="1">
      <c r="I267" s="41"/>
    </row>
    <row r="268" spans="9:9" ht="15.75" customHeight="1">
      <c r="I268" s="41"/>
    </row>
    <row r="269" spans="9:9" ht="15.75" customHeight="1">
      <c r="I269" s="41"/>
    </row>
    <row r="270" spans="9:9" ht="15.75" customHeight="1">
      <c r="I270" s="41"/>
    </row>
    <row r="271" spans="9:9" ht="15.75" customHeight="1">
      <c r="I271" s="41"/>
    </row>
    <row r="272" spans="9:9" ht="15.75" customHeight="1">
      <c r="I272" s="41"/>
    </row>
    <row r="273" spans="9:9" ht="15.75" customHeight="1">
      <c r="I273" s="41"/>
    </row>
    <row r="274" spans="9:9" ht="15.75" customHeight="1">
      <c r="I274" s="41"/>
    </row>
    <row r="275" spans="9:9" ht="15.75" customHeight="1">
      <c r="I275" s="41"/>
    </row>
    <row r="276" spans="9:9" ht="15.75" customHeight="1">
      <c r="I276" s="41"/>
    </row>
    <row r="277" spans="9:9" ht="15.75" customHeight="1">
      <c r="I277" s="41"/>
    </row>
    <row r="278" spans="9:9" ht="15.75" customHeight="1">
      <c r="I278" s="41"/>
    </row>
    <row r="279" spans="9:9" ht="15.75" customHeight="1">
      <c r="I279" s="41"/>
    </row>
    <row r="280" spans="9:9" ht="15.75" customHeight="1">
      <c r="I280" s="41"/>
    </row>
    <row r="281" spans="9:9" ht="15.75" customHeight="1">
      <c r="I281" s="41"/>
    </row>
    <row r="282" spans="9:9" ht="15.75" customHeight="1">
      <c r="I282" s="41"/>
    </row>
    <row r="283" spans="9:9" ht="15.75" customHeight="1">
      <c r="I283" s="41"/>
    </row>
    <row r="284" spans="9:9" ht="15.75" customHeight="1">
      <c r="I284" s="41"/>
    </row>
    <row r="285" spans="9:9" ht="15.75" customHeight="1">
      <c r="I285" s="41"/>
    </row>
    <row r="286" spans="9:9" ht="15.75" customHeight="1">
      <c r="I286" s="41"/>
    </row>
    <row r="287" spans="9:9" ht="15.75" customHeight="1">
      <c r="I287" s="41"/>
    </row>
    <row r="288" spans="9:9" ht="15.75" customHeight="1">
      <c r="I288" s="41"/>
    </row>
    <row r="289" spans="9:9" ht="15.75" customHeight="1">
      <c r="I289" s="41"/>
    </row>
    <row r="290" spans="9:9" ht="15.75" customHeight="1">
      <c r="I290" s="41"/>
    </row>
    <row r="291" spans="9:9" ht="15.75" customHeight="1">
      <c r="I291" s="41"/>
    </row>
    <row r="292" spans="9:9" ht="15.75" customHeight="1">
      <c r="I292" s="41"/>
    </row>
    <row r="293" spans="9:9" ht="15.75" customHeight="1">
      <c r="I293" s="41"/>
    </row>
    <row r="294" spans="9:9" ht="15.75" customHeight="1">
      <c r="I294" s="41"/>
    </row>
    <row r="295" spans="9:9" ht="15.75" customHeight="1">
      <c r="I295" s="41"/>
    </row>
    <row r="296" spans="9:9" ht="15.75" customHeight="1">
      <c r="I296" s="41"/>
    </row>
    <row r="297" spans="9:9" ht="15.75" customHeight="1">
      <c r="I297" s="41"/>
    </row>
    <row r="298" spans="9:9" ht="15.75" customHeight="1">
      <c r="I298" s="41"/>
    </row>
    <row r="299" spans="9:9" ht="15.75" customHeight="1">
      <c r="I299" s="41"/>
    </row>
    <row r="300" spans="9:9" ht="15.75" customHeight="1">
      <c r="I300" s="41"/>
    </row>
    <row r="301" spans="9:9" ht="15.75" customHeight="1">
      <c r="I301" s="41"/>
    </row>
    <row r="302" spans="9:9" ht="15.75" customHeight="1">
      <c r="I302" s="41"/>
    </row>
    <row r="303" spans="9:9" ht="15.75" customHeight="1">
      <c r="I303" s="41"/>
    </row>
    <row r="304" spans="9:9" ht="15.75" customHeight="1">
      <c r="I304" s="41"/>
    </row>
    <row r="305" spans="9:9" ht="15.75" customHeight="1">
      <c r="I305" s="41"/>
    </row>
    <row r="306" spans="9:9" ht="15.75" customHeight="1">
      <c r="I306" s="41"/>
    </row>
    <row r="307" spans="9:9" ht="15.75" customHeight="1">
      <c r="I307" s="41"/>
    </row>
    <row r="308" spans="9:9" ht="15.75" customHeight="1">
      <c r="I308" s="41"/>
    </row>
    <row r="309" spans="9:9" ht="15.75" customHeight="1">
      <c r="I309" s="41"/>
    </row>
    <row r="310" spans="9:9" ht="15.75" customHeight="1">
      <c r="I310" s="41"/>
    </row>
    <row r="311" spans="9:9" ht="15.75" customHeight="1">
      <c r="I311" s="41"/>
    </row>
    <row r="312" spans="9:9" ht="15.75" customHeight="1">
      <c r="I312" s="41"/>
    </row>
    <row r="313" spans="9:9" ht="15.75" customHeight="1">
      <c r="I313" s="41"/>
    </row>
    <row r="314" spans="9:9" ht="15.75" customHeight="1">
      <c r="I314" s="41"/>
    </row>
    <row r="315" spans="9:9" ht="15.75" customHeight="1">
      <c r="I315" s="41"/>
    </row>
    <row r="316" spans="9:9" ht="15.75" customHeight="1">
      <c r="I316" s="41"/>
    </row>
    <row r="317" spans="9:9" ht="15.75" customHeight="1">
      <c r="I317" s="41"/>
    </row>
    <row r="318" spans="9:9" ht="15.75" customHeight="1">
      <c r="I318" s="41"/>
    </row>
    <row r="319" spans="9:9" ht="15.75" customHeight="1">
      <c r="I319" s="41"/>
    </row>
    <row r="320" spans="9:9" ht="15.75" customHeight="1">
      <c r="I320" s="41"/>
    </row>
    <row r="321" spans="9:9" ht="15.75" customHeight="1">
      <c r="I321" s="41"/>
    </row>
    <row r="322" spans="9:9" ht="15.75" customHeight="1">
      <c r="I322" s="41"/>
    </row>
    <row r="323" spans="9:9" ht="15.75" customHeight="1">
      <c r="I323" s="41"/>
    </row>
    <row r="324" spans="9:9" ht="15.75" customHeight="1">
      <c r="I324" s="41"/>
    </row>
    <row r="325" spans="9:9" ht="15.75" customHeight="1">
      <c r="I325" s="41"/>
    </row>
    <row r="326" spans="9:9" ht="15.75" customHeight="1">
      <c r="I326" s="41"/>
    </row>
    <row r="327" spans="9:9" ht="15.75" customHeight="1">
      <c r="I327" s="41"/>
    </row>
    <row r="328" spans="9:9" ht="15.75" customHeight="1">
      <c r="I328" s="41"/>
    </row>
    <row r="329" spans="9:9" ht="15.75" customHeight="1">
      <c r="I329" s="41"/>
    </row>
    <row r="330" spans="9:9" ht="15.75" customHeight="1">
      <c r="I330" s="41"/>
    </row>
    <row r="331" spans="9:9" ht="15.75" customHeight="1">
      <c r="I331" s="41"/>
    </row>
    <row r="332" spans="9:9" ht="15.75" customHeight="1">
      <c r="I332" s="41"/>
    </row>
    <row r="333" spans="9:9" ht="15.75" customHeight="1">
      <c r="I333" s="41"/>
    </row>
    <row r="334" spans="9:9" ht="15.75" customHeight="1">
      <c r="I334" s="41"/>
    </row>
    <row r="335" spans="9:9" ht="15.75" customHeight="1">
      <c r="I335" s="41"/>
    </row>
    <row r="336" spans="9:9" ht="15.75" customHeight="1">
      <c r="I336" s="41"/>
    </row>
    <row r="337" spans="9:9" ht="15.75" customHeight="1">
      <c r="I337" s="41"/>
    </row>
    <row r="338" spans="9:9" ht="15.75" customHeight="1">
      <c r="I338" s="41"/>
    </row>
    <row r="339" spans="9:9" ht="15.75" customHeight="1">
      <c r="I339" s="41"/>
    </row>
    <row r="340" spans="9:9" ht="15.75" customHeight="1">
      <c r="I340" s="41"/>
    </row>
    <row r="341" spans="9:9" ht="15.75" customHeight="1">
      <c r="I341" s="41"/>
    </row>
    <row r="342" spans="9:9" ht="15.75" customHeight="1">
      <c r="I342" s="41"/>
    </row>
    <row r="343" spans="9:9" ht="15.75" customHeight="1">
      <c r="I343" s="41"/>
    </row>
    <row r="344" spans="9:9" ht="15.75" customHeight="1">
      <c r="I344" s="41"/>
    </row>
    <row r="345" spans="9:9" ht="15.75" customHeight="1">
      <c r="I345" s="41"/>
    </row>
    <row r="346" spans="9:9" ht="15.75" customHeight="1">
      <c r="I346" s="41"/>
    </row>
    <row r="347" spans="9:9" ht="15.75" customHeight="1">
      <c r="I347" s="41"/>
    </row>
    <row r="348" spans="9:9" ht="15.75" customHeight="1">
      <c r="I348" s="41"/>
    </row>
    <row r="349" spans="9:9" ht="15.75" customHeight="1">
      <c r="I349" s="41"/>
    </row>
    <row r="350" spans="9:9" ht="15.75" customHeight="1">
      <c r="I350" s="41"/>
    </row>
    <row r="351" spans="9:9" ht="15.75" customHeight="1">
      <c r="I351" s="41"/>
    </row>
    <row r="352" spans="9:9" ht="15.75" customHeight="1">
      <c r="I352" s="41"/>
    </row>
    <row r="353" spans="9:9" ht="15.75" customHeight="1">
      <c r="I353" s="41"/>
    </row>
    <row r="354" spans="9:9" ht="15.75" customHeight="1">
      <c r="I354" s="41"/>
    </row>
    <row r="355" spans="9:9" ht="15.75" customHeight="1">
      <c r="I355" s="41"/>
    </row>
    <row r="356" spans="9:9" ht="15.75" customHeight="1">
      <c r="I356" s="41"/>
    </row>
    <row r="357" spans="9:9" ht="15.75" customHeight="1">
      <c r="I357" s="41"/>
    </row>
    <row r="358" spans="9:9" ht="15.75" customHeight="1">
      <c r="I358" s="41"/>
    </row>
    <row r="359" spans="9:9" ht="15.75" customHeight="1">
      <c r="I359" s="41"/>
    </row>
    <row r="360" spans="9:9" ht="15.75" customHeight="1">
      <c r="I360" s="41"/>
    </row>
    <row r="361" spans="9:9" ht="15.75" customHeight="1">
      <c r="I361" s="41"/>
    </row>
    <row r="362" spans="9:9" ht="15.75" customHeight="1">
      <c r="I362" s="41"/>
    </row>
    <row r="363" spans="9:9" ht="15.75" customHeight="1">
      <c r="I363" s="41"/>
    </row>
    <row r="364" spans="9:9" ht="15.75" customHeight="1">
      <c r="I364" s="41"/>
    </row>
    <row r="365" spans="9:9" ht="15.75" customHeight="1">
      <c r="I365" s="41"/>
    </row>
    <row r="366" spans="9:9" ht="15.75" customHeight="1">
      <c r="I366" s="41"/>
    </row>
    <row r="367" spans="9:9" ht="15.75" customHeight="1">
      <c r="I367" s="41"/>
    </row>
    <row r="368" spans="9:9" ht="15.75" customHeight="1">
      <c r="I368" s="41"/>
    </row>
    <row r="369" spans="9:9" ht="15.75" customHeight="1">
      <c r="I369" s="41"/>
    </row>
    <row r="370" spans="9:9" ht="15.75" customHeight="1">
      <c r="I370" s="41"/>
    </row>
    <row r="371" spans="9:9" ht="15.75" customHeight="1">
      <c r="I371" s="41"/>
    </row>
    <row r="372" spans="9:9" ht="15.75" customHeight="1">
      <c r="I372" s="41"/>
    </row>
    <row r="373" spans="9:9" ht="15.75" customHeight="1">
      <c r="I373" s="41"/>
    </row>
    <row r="374" spans="9:9" ht="15.75" customHeight="1">
      <c r="I374" s="41"/>
    </row>
    <row r="375" spans="9:9" ht="15.75" customHeight="1">
      <c r="I375" s="41"/>
    </row>
    <row r="376" spans="9:9" ht="15.75" customHeight="1">
      <c r="I376" s="41"/>
    </row>
    <row r="377" spans="9:9" ht="15.75" customHeight="1">
      <c r="I377" s="41"/>
    </row>
    <row r="378" spans="9:9" ht="15.75" customHeight="1">
      <c r="I378" s="41"/>
    </row>
    <row r="379" spans="9:9" ht="15.75" customHeight="1">
      <c r="I379" s="41"/>
    </row>
    <row r="380" spans="9:9" ht="15.75" customHeight="1">
      <c r="I380" s="41"/>
    </row>
    <row r="381" spans="9:9" ht="15.75" customHeight="1">
      <c r="I381" s="41"/>
    </row>
    <row r="382" spans="9:9" ht="15.75" customHeight="1">
      <c r="I382" s="41"/>
    </row>
    <row r="383" spans="9:9" ht="15.75" customHeight="1">
      <c r="I383" s="41"/>
    </row>
    <row r="384" spans="9:9" ht="15.75" customHeight="1">
      <c r="I384" s="41"/>
    </row>
    <row r="385" spans="9:9" ht="15.75" customHeight="1">
      <c r="I385" s="41"/>
    </row>
    <row r="386" spans="9:9" ht="15.75" customHeight="1">
      <c r="I386" s="41"/>
    </row>
    <row r="387" spans="9:9" ht="15.75" customHeight="1">
      <c r="I387" s="41"/>
    </row>
    <row r="388" spans="9:9" ht="15.75" customHeight="1">
      <c r="I388" s="41"/>
    </row>
    <row r="389" spans="9:9" ht="15.75" customHeight="1">
      <c r="I389" s="41"/>
    </row>
    <row r="390" spans="9:9" ht="15.75" customHeight="1">
      <c r="I390" s="41"/>
    </row>
    <row r="391" spans="9:9" ht="15.75" customHeight="1">
      <c r="I391" s="41"/>
    </row>
    <row r="392" spans="9:9" ht="15.75" customHeight="1">
      <c r="I392" s="41"/>
    </row>
    <row r="393" spans="9:9" ht="15.75" customHeight="1">
      <c r="I393" s="41"/>
    </row>
    <row r="394" spans="9:9" ht="15.75" customHeight="1">
      <c r="I394" s="41"/>
    </row>
    <row r="395" spans="9:9" ht="15.75" customHeight="1">
      <c r="I395" s="41"/>
    </row>
    <row r="396" spans="9:9" ht="15.75" customHeight="1">
      <c r="I396" s="41"/>
    </row>
    <row r="397" spans="9:9" ht="15.75" customHeight="1">
      <c r="I397" s="41"/>
    </row>
    <row r="398" spans="9:9" ht="15.75" customHeight="1">
      <c r="I398" s="41"/>
    </row>
    <row r="399" spans="9:9" ht="15.75" customHeight="1">
      <c r="I399" s="41"/>
    </row>
    <row r="400" spans="9:9" ht="15.75" customHeight="1">
      <c r="I400" s="41"/>
    </row>
    <row r="401" spans="9:9" ht="15.75" customHeight="1">
      <c r="I401" s="41"/>
    </row>
    <row r="402" spans="9:9" ht="15.75" customHeight="1">
      <c r="I402" s="41"/>
    </row>
    <row r="403" spans="9:9" ht="15.75" customHeight="1">
      <c r="I403" s="41"/>
    </row>
    <row r="404" spans="9:9" ht="15.75" customHeight="1">
      <c r="I404" s="41"/>
    </row>
    <row r="405" spans="9:9" ht="15.75" customHeight="1">
      <c r="I405" s="41"/>
    </row>
    <row r="406" spans="9:9" ht="15.75" customHeight="1">
      <c r="I406" s="41"/>
    </row>
    <row r="407" spans="9:9" ht="15.75" customHeight="1">
      <c r="I407" s="41"/>
    </row>
    <row r="408" spans="9:9" ht="15.75" customHeight="1">
      <c r="I408" s="41"/>
    </row>
    <row r="409" spans="9:9" ht="15.75" customHeight="1">
      <c r="I409" s="41"/>
    </row>
    <row r="410" spans="9:9" ht="15.75" customHeight="1">
      <c r="I410" s="41"/>
    </row>
    <row r="411" spans="9:9" ht="15.75" customHeight="1">
      <c r="I411" s="41"/>
    </row>
    <row r="412" spans="9:9" ht="15.75" customHeight="1">
      <c r="I412" s="41"/>
    </row>
    <row r="413" spans="9:9" ht="15.75" customHeight="1">
      <c r="I413" s="41"/>
    </row>
    <row r="414" spans="9:9" ht="15.75" customHeight="1">
      <c r="I414" s="41"/>
    </row>
    <row r="415" spans="9:9" ht="15.75" customHeight="1">
      <c r="I415" s="41"/>
    </row>
    <row r="416" spans="9:9" ht="15.75" customHeight="1">
      <c r="I416" s="41"/>
    </row>
    <row r="417" spans="9:9" ht="15.75" customHeight="1">
      <c r="I417" s="41"/>
    </row>
    <row r="418" spans="9:9" ht="15.75" customHeight="1">
      <c r="I418" s="41"/>
    </row>
    <row r="419" spans="9:9" ht="15.75" customHeight="1">
      <c r="I419" s="41"/>
    </row>
    <row r="420" spans="9:9" ht="15.75" customHeight="1">
      <c r="I420" s="41"/>
    </row>
    <row r="421" spans="9:9" ht="15.75" customHeight="1">
      <c r="I421" s="41"/>
    </row>
    <row r="422" spans="9:9" ht="15.75" customHeight="1">
      <c r="I422" s="41"/>
    </row>
    <row r="423" spans="9:9" ht="15.75" customHeight="1">
      <c r="I423" s="41"/>
    </row>
    <row r="424" spans="9:9" ht="15.75" customHeight="1">
      <c r="I424" s="41"/>
    </row>
    <row r="425" spans="9:9" ht="15.75" customHeight="1">
      <c r="I425" s="41"/>
    </row>
    <row r="426" spans="9:9" ht="15.75" customHeight="1">
      <c r="I426" s="41"/>
    </row>
    <row r="427" spans="9:9" ht="15.75" customHeight="1">
      <c r="I427" s="41"/>
    </row>
    <row r="428" spans="9:9" ht="15.75" customHeight="1">
      <c r="I428" s="41"/>
    </row>
    <row r="429" spans="9:9" ht="15.75" customHeight="1">
      <c r="I429" s="41"/>
    </row>
    <row r="430" spans="9:9" ht="15.75" customHeight="1">
      <c r="I430" s="41"/>
    </row>
    <row r="431" spans="9:9" ht="15.75" customHeight="1">
      <c r="I431" s="41"/>
    </row>
    <row r="432" spans="9:9" ht="15.75" customHeight="1">
      <c r="I432" s="41"/>
    </row>
    <row r="433" spans="9:9" ht="15.75" customHeight="1">
      <c r="I433" s="41"/>
    </row>
    <row r="434" spans="9:9" ht="15.75" customHeight="1">
      <c r="I434" s="41"/>
    </row>
    <row r="435" spans="9:9" ht="15.75" customHeight="1">
      <c r="I435" s="41"/>
    </row>
    <row r="436" spans="9:9" ht="15.75" customHeight="1">
      <c r="I436" s="41"/>
    </row>
    <row r="437" spans="9:9" ht="15.75" customHeight="1">
      <c r="I437" s="41"/>
    </row>
    <row r="438" spans="9:9" ht="15.75" customHeight="1">
      <c r="I438" s="41"/>
    </row>
    <row r="439" spans="9:9" ht="15.75" customHeight="1">
      <c r="I439" s="41"/>
    </row>
    <row r="440" spans="9:9" ht="15.75" customHeight="1">
      <c r="I440" s="41"/>
    </row>
    <row r="441" spans="9:9" ht="15.75" customHeight="1">
      <c r="I441" s="41"/>
    </row>
    <row r="442" spans="9:9" ht="15.75" customHeight="1">
      <c r="I442" s="41"/>
    </row>
    <row r="443" spans="9:9" ht="15.75" customHeight="1">
      <c r="I443" s="41"/>
    </row>
    <row r="444" spans="9:9" ht="15.75" customHeight="1">
      <c r="I444" s="41"/>
    </row>
    <row r="445" spans="9:9" ht="15.75" customHeight="1">
      <c r="I445" s="41"/>
    </row>
    <row r="446" spans="9:9" ht="15.75" customHeight="1">
      <c r="I446" s="41"/>
    </row>
    <row r="447" spans="9:9" ht="15.75" customHeight="1">
      <c r="I447" s="41"/>
    </row>
    <row r="448" spans="9:9" ht="15.75" customHeight="1">
      <c r="I448" s="41"/>
    </row>
    <row r="449" spans="9:9" ht="15.75" customHeight="1">
      <c r="I449" s="41"/>
    </row>
    <row r="450" spans="9:9" ht="15.75" customHeight="1">
      <c r="I450" s="41"/>
    </row>
    <row r="451" spans="9:9" ht="15.75" customHeight="1">
      <c r="I451" s="41"/>
    </row>
    <row r="452" spans="9:9" ht="15.75" customHeight="1">
      <c r="I452" s="41"/>
    </row>
    <row r="453" spans="9:9" ht="15.75" customHeight="1">
      <c r="I453" s="41"/>
    </row>
    <row r="454" spans="9:9" ht="15.75" customHeight="1">
      <c r="I454" s="41"/>
    </row>
    <row r="455" spans="9:9" ht="15.75" customHeight="1">
      <c r="I455" s="41"/>
    </row>
    <row r="456" spans="9:9" ht="15.75" customHeight="1">
      <c r="I456" s="41"/>
    </row>
    <row r="457" spans="9:9" ht="15.75" customHeight="1">
      <c r="I457" s="41"/>
    </row>
    <row r="458" spans="9:9" ht="15.75" customHeight="1">
      <c r="I458" s="41"/>
    </row>
    <row r="459" spans="9:9" ht="15.75" customHeight="1">
      <c r="I459" s="41"/>
    </row>
    <row r="460" spans="9:9" ht="15.75" customHeight="1">
      <c r="I460" s="41"/>
    </row>
    <row r="461" spans="9:9" ht="15.75" customHeight="1">
      <c r="I461" s="41"/>
    </row>
    <row r="462" spans="9:9" ht="15.75" customHeight="1">
      <c r="I462" s="41"/>
    </row>
    <row r="463" spans="9:9" ht="15.75" customHeight="1">
      <c r="I463" s="41"/>
    </row>
    <row r="464" spans="9:9" ht="15.75" customHeight="1">
      <c r="I464" s="41"/>
    </row>
    <row r="465" spans="9:9" ht="15.75" customHeight="1">
      <c r="I465" s="41"/>
    </row>
    <row r="466" spans="9:9" ht="15.75" customHeight="1">
      <c r="I466" s="41"/>
    </row>
    <row r="467" spans="9:9" ht="15.75" customHeight="1">
      <c r="I467" s="41"/>
    </row>
    <row r="468" spans="9:9" ht="15.75" customHeight="1">
      <c r="I468" s="41"/>
    </row>
    <row r="469" spans="9:9" ht="15.75" customHeight="1">
      <c r="I469" s="41"/>
    </row>
    <row r="470" spans="9:9" ht="15.75" customHeight="1">
      <c r="I470" s="41"/>
    </row>
    <row r="471" spans="9:9" ht="15.75" customHeight="1">
      <c r="I471" s="41"/>
    </row>
    <row r="472" spans="9:9" ht="15.75" customHeight="1">
      <c r="I472" s="41"/>
    </row>
    <row r="473" spans="9:9" ht="15.75" customHeight="1">
      <c r="I473" s="41"/>
    </row>
    <row r="474" spans="9:9" ht="15.75" customHeight="1">
      <c r="I474" s="41"/>
    </row>
    <row r="475" spans="9:9" ht="15.75" customHeight="1">
      <c r="I475" s="41"/>
    </row>
    <row r="476" spans="9:9" ht="15.75" customHeight="1">
      <c r="I476" s="41"/>
    </row>
    <row r="477" spans="9:9" ht="15.75" customHeight="1">
      <c r="I477" s="41"/>
    </row>
    <row r="478" spans="9:9" ht="15.75" customHeight="1">
      <c r="I478" s="41"/>
    </row>
    <row r="479" spans="9:9" ht="15.75" customHeight="1">
      <c r="I479" s="41"/>
    </row>
    <row r="480" spans="9:9" ht="15.75" customHeight="1">
      <c r="I480" s="41"/>
    </row>
    <row r="481" spans="9:9" ht="15.75" customHeight="1">
      <c r="I481" s="41"/>
    </row>
    <row r="482" spans="9:9" ht="15.75" customHeight="1">
      <c r="I482" s="41"/>
    </row>
    <row r="483" spans="9:9" ht="15.75" customHeight="1">
      <c r="I483" s="41"/>
    </row>
    <row r="484" spans="9:9" ht="15.75" customHeight="1">
      <c r="I484" s="41"/>
    </row>
    <row r="485" spans="9:9" ht="15.75" customHeight="1">
      <c r="I485" s="41"/>
    </row>
    <row r="486" spans="9:9" ht="15.75" customHeight="1">
      <c r="I486" s="41"/>
    </row>
    <row r="487" spans="9:9" ht="15.75" customHeight="1">
      <c r="I487" s="41"/>
    </row>
    <row r="488" spans="9:9" ht="15.75" customHeight="1">
      <c r="I488" s="41"/>
    </row>
    <row r="489" spans="9:9" ht="15.75" customHeight="1">
      <c r="I489" s="41"/>
    </row>
    <row r="490" spans="9:9" ht="15.75" customHeight="1">
      <c r="I490" s="41"/>
    </row>
    <row r="491" spans="9:9" ht="15.75" customHeight="1">
      <c r="I491" s="41"/>
    </row>
    <row r="492" spans="9:9" ht="15.75" customHeight="1">
      <c r="I492" s="41"/>
    </row>
    <row r="493" spans="9:9" ht="15.75" customHeight="1">
      <c r="I493" s="41"/>
    </row>
    <row r="494" spans="9:9" ht="15.75" customHeight="1">
      <c r="I494" s="41"/>
    </row>
    <row r="495" spans="9:9" ht="15.75" customHeight="1">
      <c r="I495" s="41"/>
    </row>
    <row r="496" spans="9:9" ht="15.75" customHeight="1">
      <c r="I496" s="41"/>
    </row>
    <row r="497" spans="9:9" ht="15.75" customHeight="1">
      <c r="I497" s="41"/>
    </row>
    <row r="498" spans="9:9" ht="15.75" customHeight="1">
      <c r="I498" s="41"/>
    </row>
    <row r="499" spans="9:9" ht="15.75" customHeight="1">
      <c r="I499" s="41"/>
    </row>
    <row r="500" spans="9:9" ht="15.75" customHeight="1">
      <c r="I500" s="41"/>
    </row>
    <row r="501" spans="9:9" ht="15.75" customHeight="1">
      <c r="I501" s="41"/>
    </row>
    <row r="502" spans="9:9" ht="15.75" customHeight="1">
      <c r="I502" s="41"/>
    </row>
    <row r="503" spans="9:9" ht="15.75" customHeight="1">
      <c r="I503" s="41"/>
    </row>
    <row r="504" spans="9:9" ht="15.75" customHeight="1">
      <c r="I504" s="41"/>
    </row>
    <row r="505" spans="9:9" ht="15.75" customHeight="1">
      <c r="I505" s="41"/>
    </row>
    <row r="506" spans="9:9" ht="15.75" customHeight="1">
      <c r="I506" s="41"/>
    </row>
    <row r="507" spans="9:9" ht="15.75" customHeight="1">
      <c r="I507" s="41"/>
    </row>
    <row r="508" spans="9:9" ht="15.75" customHeight="1">
      <c r="I508" s="41"/>
    </row>
    <row r="509" spans="9:9" ht="15.75" customHeight="1">
      <c r="I509" s="41"/>
    </row>
    <row r="510" spans="9:9" ht="15.75" customHeight="1">
      <c r="I510" s="41"/>
    </row>
    <row r="511" spans="9:9" ht="15.75" customHeight="1">
      <c r="I511" s="41"/>
    </row>
    <row r="512" spans="9:9" ht="15.75" customHeight="1">
      <c r="I512" s="41"/>
    </row>
    <row r="513" spans="9:9" ht="15.75" customHeight="1">
      <c r="I513" s="41"/>
    </row>
    <row r="514" spans="9:9" ht="15.75" customHeight="1">
      <c r="I514" s="41"/>
    </row>
    <row r="515" spans="9:9" ht="15.75" customHeight="1">
      <c r="I515" s="41"/>
    </row>
    <row r="516" spans="9:9" ht="15.75" customHeight="1">
      <c r="I516" s="41"/>
    </row>
    <row r="517" spans="9:9" ht="15.75" customHeight="1">
      <c r="I517" s="41"/>
    </row>
    <row r="518" spans="9:9" ht="15.75" customHeight="1">
      <c r="I518" s="41"/>
    </row>
    <row r="519" spans="9:9" ht="15.75" customHeight="1">
      <c r="I519" s="41"/>
    </row>
    <row r="520" spans="9:9" ht="15.75" customHeight="1">
      <c r="I520" s="41"/>
    </row>
    <row r="521" spans="9:9" ht="15.75" customHeight="1">
      <c r="I521" s="41"/>
    </row>
    <row r="522" spans="9:9" ht="15.75" customHeight="1">
      <c r="I522" s="41"/>
    </row>
    <row r="523" spans="9:9" ht="15.75" customHeight="1">
      <c r="I523" s="41"/>
    </row>
    <row r="524" spans="9:9" ht="15.75" customHeight="1">
      <c r="I524" s="41"/>
    </row>
    <row r="525" spans="9:9" ht="15.75" customHeight="1">
      <c r="I525" s="41"/>
    </row>
    <row r="526" spans="9:9" ht="15.75" customHeight="1">
      <c r="I526" s="41"/>
    </row>
    <row r="527" spans="9:9" ht="15.75" customHeight="1">
      <c r="I527" s="41"/>
    </row>
    <row r="528" spans="9:9" ht="15.75" customHeight="1">
      <c r="I528" s="41"/>
    </row>
    <row r="529" spans="9:9" ht="15.75" customHeight="1">
      <c r="I529" s="41"/>
    </row>
    <row r="530" spans="9:9" ht="15.75" customHeight="1">
      <c r="I530" s="41"/>
    </row>
    <row r="531" spans="9:9" ht="15.75" customHeight="1">
      <c r="I531" s="41"/>
    </row>
    <row r="532" spans="9:9" ht="15.75" customHeight="1">
      <c r="I532" s="41"/>
    </row>
    <row r="533" spans="9:9" ht="15.75" customHeight="1">
      <c r="I533" s="41"/>
    </row>
    <row r="534" spans="9:9" ht="15.75" customHeight="1">
      <c r="I534" s="41"/>
    </row>
    <row r="535" spans="9:9" ht="15.75" customHeight="1">
      <c r="I535" s="41"/>
    </row>
    <row r="536" spans="9:9" ht="15.75" customHeight="1">
      <c r="I536" s="41"/>
    </row>
    <row r="537" spans="9:9" ht="15.75" customHeight="1">
      <c r="I537" s="41"/>
    </row>
    <row r="538" spans="9:9" ht="15.75" customHeight="1">
      <c r="I538" s="41"/>
    </row>
    <row r="539" spans="9:9" ht="15.75" customHeight="1">
      <c r="I539" s="41"/>
    </row>
    <row r="540" spans="9:9" ht="15.75" customHeight="1">
      <c r="I540" s="41"/>
    </row>
    <row r="541" spans="9:9" ht="15.75" customHeight="1">
      <c r="I541" s="41"/>
    </row>
    <row r="542" spans="9:9" ht="15.75" customHeight="1">
      <c r="I542" s="41"/>
    </row>
    <row r="543" spans="9:9" ht="15.75" customHeight="1">
      <c r="I543" s="41"/>
    </row>
    <row r="544" spans="9:9" ht="15.75" customHeight="1">
      <c r="I544" s="41"/>
    </row>
    <row r="545" spans="9:9" ht="15.75" customHeight="1">
      <c r="I545" s="41"/>
    </row>
    <row r="546" spans="9:9" ht="15.75" customHeight="1">
      <c r="I546" s="41"/>
    </row>
    <row r="547" spans="9:9" ht="15.75" customHeight="1">
      <c r="I547" s="41"/>
    </row>
    <row r="548" spans="9:9" ht="15.75" customHeight="1">
      <c r="I548" s="41"/>
    </row>
    <row r="549" spans="9:9" ht="15.75" customHeight="1">
      <c r="I549" s="41"/>
    </row>
    <row r="550" spans="9:9" ht="15.75" customHeight="1">
      <c r="I550" s="41"/>
    </row>
    <row r="551" spans="9:9" ht="15.75" customHeight="1">
      <c r="I551" s="41"/>
    </row>
    <row r="552" spans="9:9" ht="15.75" customHeight="1">
      <c r="I552" s="41"/>
    </row>
    <row r="553" spans="9:9" ht="15.75" customHeight="1">
      <c r="I553" s="41"/>
    </row>
    <row r="554" spans="9:9" ht="15.75" customHeight="1">
      <c r="I554" s="41"/>
    </row>
    <row r="555" spans="9:9" ht="15.75" customHeight="1">
      <c r="I555" s="41"/>
    </row>
    <row r="556" spans="9:9" ht="15.75" customHeight="1">
      <c r="I556" s="41"/>
    </row>
    <row r="557" spans="9:9" ht="15.75" customHeight="1">
      <c r="I557" s="41"/>
    </row>
    <row r="558" spans="9:9" ht="15.75" customHeight="1">
      <c r="I558" s="41"/>
    </row>
    <row r="559" spans="9:9" ht="15.75" customHeight="1">
      <c r="I559" s="41"/>
    </row>
    <row r="560" spans="9:9" ht="15.75" customHeight="1">
      <c r="I560" s="41"/>
    </row>
    <row r="561" spans="9:9" ht="15.75" customHeight="1">
      <c r="I561" s="41"/>
    </row>
    <row r="562" spans="9:9" ht="15.75" customHeight="1">
      <c r="I562" s="41"/>
    </row>
    <row r="563" spans="9:9" ht="15.75" customHeight="1">
      <c r="I563" s="41"/>
    </row>
    <row r="564" spans="9:9" ht="15.75" customHeight="1">
      <c r="I564" s="41"/>
    </row>
    <row r="565" spans="9:9" ht="15.75" customHeight="1">
      <c r="I565" s="41"/>
    </row>
    <row r="566" spans="9:9" ht="15.75" customHeight="1">
      <c r="I566" s="41"/>
    </row>
    <row r="567" spans="9:9" ht="15.75" customHeight="1">
      <c r="I567" s="41"/>
    </row>
    <row r="568" spans="9:9" ht="15.75" customHeight="1">
      <c r="I568" s="41"/>
    </row>
    <row r="569" spans="9:9" ht="15.75" customHeight="1">
      <c r="I569" s="41"/>
    </row>
    <row r="570" spans="9:9" ht="15.75" customHeight="1">
      <c r="I570" s="41"/>
    </row>
    <row r="571" spans="9:9" ht="15.75" customHeight="1">
      <c r="I571" s="41"/>
    </row>
    <row r="572" spans="9:9" ht="15.75" customHeight="1">
      <c r="I572" s="41"/>
    </row>
    <row r="573" spans="9:9" ht="15.75" customHeight="1">
      <c r="I573" s="41"/>
    </row>
    <row r="574" spans="9:9" ht="15.75" customHeight="1">
      <c r="I574" s="41"/>
    </row>
    <row r="575" spans="9:9" ht="15.75" customHeight="1">
      <c r="I575" s="41"/>
    </row>
    <row r="576" spans="9:9" ht="15.75" customHeight="1">
      <c r="I576" s="41"/>
    </row>
    <row r="577" spans="9:9" ht="15.75" customHeight="1">
      <c r="I577" s="41"/>
    </row>
    <row r="578" spans="9:9" ht="15.75" customHeight="1">
      <c r="I578" s="41"/>
    </row>
    <row r="579" spans="9:9" ht="15.75" customHeight="1">
      <c r="I579" s="41"/>
    </row>
    <row r="580" spans="9:9" ht="15.75" customHeight="1">
      <c r="I580" s="41"/>
    </row>
    <row r="581" spans="9:9" ht="15.75" customHeight="1">
      <c r="I581" s="41"/>
    </row>
    <row r="582" spans="9:9" ht="15.75" customHeight="1">
      <c r="I582" s="41"/>
    </row>
    <row r="583" spans="9:9" ht="15.75" customHeight="1">
      <c r="I583" s="41"/>
    </row>
    <row r="584" spans="9:9" ht="15.75" customHeight="1">
      <c r="I584" s="41"/>
    </row>
    <row r="585" spans="9:9" ht="15.75" customHeight="1">
      <c r="I585" s="41"/>
    </row>
    <row r="586" spans="9:9" ht="15.75" customHeight="1">
      <c r="I586" s="41"/>
    </row>
    <row r="587" spans="9:9" ht="15.75" customHeight="1">
      <c r="I587" s="41"/>
    </row>
    <row r="588" spans="9:9" ht="15.75" customHeight="1">
      <c r="I588" s="41"/>
    </row>
    <row r="589" spans="9:9" ht="15.75" customHeight="1">
      <c r="I589" s="41"/>
    </row>
    <row r="590" spans="9:9" ht="15.75" customHeight="1">
      <c r="I590" s="41"/>
    </row>
    <row r="591" spans="9:9" ht="15.75" customHeight="1">
      <c r="I591" s="41"/>
    </row>
    <row r="592" spans="9:9" ht="15.75" customHeight="1">
      <c r="I592" s="41"/>
    </row>
    <row r="593" spans="9:9" ht="15.75" customHeight="1">
      <c r="I593" s="41"/>
    </row>
    <row r="594" spans="9:9" ht="15.75" customHeight="1">
      <c r="I594" s="41"/>
    </row>
    <row r="595" spans="9:9" ht="15.75" customHeight="1">
      <c r="I595" s="41"/>
    </row>
    <row r="596" spans="9:9" ht="15.75" customHeight="1">
      <c r="I596" s="41"/>
    </row>
    <row r="597" spans="9:9" ht="15.75" customHeight="1">
      <c r="I597" s="41"/>
    </row>
    <row r="598" spans="9:9" ht="15.75" customHeight="1">
      <c r="I598" s="41"/>
    </row>
    <row r="599" spans="9:9" ht="15.75" customHeight="1">
      <c r="I599" s="41"/>
    </row>
    <row r="600" spans="9:9" ht="15.75" customHeight="1">
      <c r="I600" s="41"/>
    </row>
    <row r="601" spans="9:9" ht="15.75" customHeight="1">
      <c r="I601" s="41"/>
    </row>
    <row r="602" spans="9:9" ht="15.75" customHeight="1">
      <c r="I602" s="41"/>
    </row>
    <row r="603" spans="9:9" ht="15.75" customHeight="1">
      <c r="I603" s="41"/>
    </row>
    <row r="604" spans="9:9" ht="15.75" customHeight="1">
      <c r="I604" s="41"/>
    </row>
    <row r="605" spans="9:9" ht="15.75" customHeight="1">
      <c r="I605" s="41"/>
    </row>
    <row r="606" spans="9:9" ht="15.75" customHeight="1">
      <c r="I606" s="41"/>
    </row>
    <row r="607" spans="9:9" ht="15.75" customHeight="1">
      <c r="I607" s="41"/>
    </row>
    <row r="608" spans="9:9" ht="15.75" customHeight="1">
      <c r="I608" s="41"/>
    </row>
    <row r="609" spans="9:9" ht="15.75" customHeight="1">
      <c r="I609" s="41"/>
    </row>
    <row r="610" spans="9:9" ht="15.75" customHeight="1">
      <c r="I610" s="41"/>
    </row>
    <row r="611" spans="9:9" ht="15.75" customHeight="1">
      <c r="I611" s="41"/>
    </row>
    <row r="612" spans="9:9" ht="15.75" customHeight="1">
      <c r="I612" s="41"/>
    </row>
    <row r="613" spans="9:9" ht="15.75" customHeight="1">
      <c r="I613" s="41"/>
    </row>
    <row r="614" spans="9:9" ht="15.75" customHeight="1">
      <c r="I614" s="41"/>
    </row>
    <row r="615" spans="9:9" ht="15.75" customHeight="1">
      <c r="I615" s="41"/>
    </row>
    <row r="616" spans="9:9" ht="15.75" customHeight="1">
      <c r="I616" s="41"/>
    </row>
    <row r="617" spans="9:9" ht="15.75" customHeight="1">
      <c r="I617" s="41"/>
    </row>
    <row r="618" spans="9:9" ht="15.75" customHeight="1">
      <c r="I618" s="41"/>
    </row>
    <row r="619" spans="9:9" ht="15.75" customHeight="1">
      <c r="I619" s="41"/>
    </row>
    <row r="620" spans="9:9" ht="15.75" customHeight="1">
      <c r="I620" s="41"/>
    </row>
    <row r="621" spans="9:9" ht="15.75" customHeight="1">
      <c r="I621" s="41"/>
    </row>
    <row r="622" spans="9:9" ht="15.75" customHeight="1">
      <c r="I622" s="41"/>
    </row>
    <row r="623" spans="9:9" ht="15.75" customHeight="1">
      <c r="I623" s="41"/>
    </row>
    <row r="624" spans="9:9" ht="15.75" customHeight="1">
      <c r="I624" s="41"/>
    </row>
    <row r="625" spans="9:9" ht="15.75" customHeight="1">
      <c r="I625" s="41"/>
    </row>
    <row r="626" spans="9:9" ht="15.75" customHeight="1">
      <c r="I626" s="41"/>
    </row>
    <row r="627" spans="9:9" ht="15.75" customHeight="1">
      <c r="I627" s="41"/>
    </row>
    <row r="628" spans="9:9" ht="15.75" customHeight="1">
      <c r="I628" s="41"/>
    </row>
    <row r="629" spans="9:9" ht="15.75" customHeight="1">
      <c r="I629" s="41"/>
    </row>
    <row r="630" spans="9:9" ht="15.75" customHeight="1">
      <c r="I630" s="41"/>
    </row>
    <row r="631" spans="9:9" ht="15.75" customHeight="1">
      <c r="I631" s="41"/>
    </row>
    <row r="632" spans="9:9" ht="15.75" customHeight="1">
      <c r="I632" s="41"/>
    </row>
    <row r="633" spans="9:9" ht="15.75" customHeight="1">
      <c r="I633" s="41"/>
    </row>
    <row r="634" spans="9:9" ht="15.75" customHeight="1">
      <c r="I634" s="41"/>
    </row>
    <row r="635" spans="9:9" ht="15.75" customHeight="1">
      <c r="I635" s="41"/>
    </row>
    <row r="636" spans="9:9" ht="15.75" customHeight="1">
      <c r="I636" s="41"/>
    </row>
    <row r="637" spans="9:9" ht="15.75" customHeight="1">
      <c r="I637" s="41"/>
    </row>
    <row r="638" spans="9:9" ht="15.75" customHeight="1">
      <c r="I638" s="41"/>
    </row>
    <row r="639" spans="9:9" ht="15.75" customHeight="1">
      <c r="I639" s="41"/>
    </row>
    <row r="640" spans="9:9" ht="15.75" customHeight="1">
      <c r="I640" s="41"/>
    </row>
    <row r="641" spans="9:9" ht="15.75" customHeight="1">
      <c r="I641" s="41"/>
    </row>
    <row r="642" spans="9:9" ht="15.75" customHeight="1">
      <c r="I642" s="41"/>
    </row>
    <row r="643" spans="9:9" ht="15.75" customHeight="1">
      <c r="I643" s="41"/>
    </row>
    <row r="644" spans="9:9" ht="15.75" customHeight="1">
      <c r="I644" s="41"/>
    </row>
    <row r="645" spans="9:9" ht="15.75" customHeight="1">
      <c r="I645" s="41"/>
    </row>
    <row r="646" spans="9:9" ht="15.75" customHeight="1">
      <c r="I646" s="41"/>
    </row>
    <row r="647" spans="9:9" ht="15.75" customHeight="1">
      <c r="I647" s="41"/>
    </row>
    <row r="648" spans="9:9" ht="15.75" customHeight="1">
      <c r="I648" s="41"/>
    </row>
    <row r="649" spans="9:9" ht="15.75" customHeight="1">
      <c r="I649" s="41"/>
    </row>
    <row r="650" spans="9:9" ht="15.75" customHeight="1">
      <c r="I650" s="41"/>
    </row>
    <row r="651" spans="9:9" ht="15.75" customHeight="1">
      <c r="I651" s="41"/>
    </row>
    <row r="652" spans="9:9" ht="15.75" customHeight="1">
      <c r="I652" s="41"/>
    </row>
    <row r="653" spans="9:9" ht="15.75" customHeight="1">
      <c r="I653" s="41"/>
    </row>
    <row r="654" spans="9:9" ht="15.75" customHeight="1">
      <c r="I654" s="41"/>
    </row>
    <row r="655" spans="9:9" ht="15.75" customHeight="1">
      <c r="I655" s="41"/>
    </row>
    <row r="656" spans="9:9" ht="15.75" customHeight="1">
      <c r="I656" s="41"/>
    </row>
    <row r="657" spans="9:9" ht="15.75" customHeight="1">
      <c r="I657" s="41"/>
    </row>
    <row r="658" spans="9:9" ht="15.75" customHeight="1">
      <c r="I658" s="41"/>
    </row>
    <row r="659" spans="9:9" ht="15.75" customHeight="1">
      <c r="I659" s="41"/>
    </row>
    <row r="660" spans="9:9" ht="15.75" customHeight="1">
      <c r="I660" s="41"/>
    </row>
    <row r="661" spans="9:9" ht="15.75" customHeight="1">
      <c r="I661" s="41"/>
    </row>
    <row r="662" spans="9:9" ht="15.75" customHeight="1">
      <c r="I662" s="41"/>
    </row>
    <row r="663" spans="9:9" ht="15.75" customHeight="1">
      <c r="I663" s="41"/>
    </row>
    <row r="664" spans="9:9" ht="15.75" customHeight="1">
      <c r="I664" s="41"/>
    </row>
    <row r="665" spans="9:9" ht="15.75" customHeight="1">
      <c r="I665" s="41"/>
    </row>
    <row r="666" spans="9:9" ht="15.75" customHeight="1">
      <c r="I666" s="41"/>
    </row>
    <row r="667" spans="9:9" ht="15.75" customHeight="1">
      <c r="I667" s="41"/>
    </row>
    <row r="668" spans="9:9" ht="15.75" customHeight="1">
      <c r="I668" s="41"/>
    </row>
    <row r="669" spans="9:9" ht="15.75" customHeight="1">
      <c r="I669" s="41"/>
    </row>
    <row r="670" spans="9:9" ht="15.75" customHeight="1">
      <c r="I670" s="41"/>
    </row>
    <row r="671" spans="9:9" ht="15.75" customHeight="1">
      <c r="I671" s="41"/>
    </row>
    <row r="672" spans="9:9" ht="15.75" customHeight="1">
      <c r="I672" s="41"/>
    </row>
    <row r="673" spans="9:9" ht="15.75" customHeight="1">
      <c r="I673" s="41"/>
    </row>
    <row r="674" spans="9:9" ht="15.75" customHeight="1">
      <c r="I674" s="41"/>
    </row>
    <row r="675" spans="9:9" ht="15.75" customHeight="1">
      <c r="I675" s="41"/>
    </row>
    <row r="676" spans="9:9" ht="15.75" customHeight="1">
      <c r="I676" s="41"/>
    </row>
    <row r="677" spans="9:9" ht="15.75" customHeight="1">
      <c r="I677" s="41"/>
    </row>
    <row r="678" spans="9:9" ht="15.75" customHeight="1">
      <c r="I678" s="41"/>
    </row>
    <row r="679" spans="9:9" ht="15.75" customHeight="1">
      <c r="I679" s="41"/>
    </row>
    <row r="680" spans="9:9" ht="15.75" customHeight="1">
      <c r="I680" s="41"/>
    </row>
    <row r="681" spans="9:9" ht="15.75" customHeight="1">
      <c r="I681" s="41"/>
    </row>
    <row r="682" spans="9:9" ht="15.75" customHeight="1">
      <c r="I682" s="41"/>
    </row>
    <row r="683" spans="9:9" ht="15.75" customHeight="1">
      <c r="I683" s="41"/>
    </row>
    <row r="684" spans="9:9" ht="15.75" customHeight="1">
      <c r="I684" s="41"/>
    </row>
    <row r="685" spans="9:9" ht="15.75" customHeight="1">
      <c r="I685" s="41"/>
    </row>
    <row r="686" spans="9:9" ht="15.75" customHeight="1">
      <c r="I686" s="41"/>
    </row>
    <row r="687" spans="9:9" ht="15.75" customHeight="1">
      <c r="I687" s="41"/>
    </row>
    <row r="688" spans="9:9" ht="15.75" customHeight="1">
      <c r="I688" s="41"/>
    </row>
    <row r="689" spans="9:9" ht="15.75" customHeight="1">
      <c r="I689" s="41"/>
    </row>
    <row r="690" spans="9:9" ht="15.75" customHeight="1">
      <c r="I690" s="41"/>
    </row>
    <row r="691" spans="9:9" ht="15.75" customHeight="1">
      <c r="I691" s="41"/>
    </row>
    <row r="692" spans="9:9" ht="15.75" customHeight="1">
      <c r="I692" s="41"/>
    </row>
    <row r="693" spans="9:9" ht="15.75" customHeight="1">
      <c r="I693" s="41"/>
    </row>
    <row r="694" spans="9:9" ht="15.75" customHeight="1">
      <c r="I694" s="41"/>
    </row>
    <row r="695" spans="9:9" ht="15.75" customHeight="1">
      <c r="I695" s="41"/>
    </row>
    <row r="696" spans="9:9" ht="15.75" customHeight="1">
      <c r="I696" s="41"/>
    </row>
    <row r="697" spans="9:9" ht="15.75" customHeight="1">
      <c r="I697" s="41"/>
    </row>
    <row r="698" spans="9:9" ht="15.75" customHeight="1">
      <c r="I698" s="41"/>
    </row>
    <row r="699" spans="9:9" ht="15.75" customHeight="1">
      <c r="I699" s="41"/>
    </row>
    <row r="700" spans="9:9" ht="15.75" customHeight="1">
      <c r="I700" s="41"/>
    </row>
    <row r="701" spans="9:9" ht="15.75" customHeight="1">
      <c r="I701" s="41"/>
    </row>
    <row r="702" spans="9:9" ht="15.75" customHeight="1">
      <c r="I702" s="41"/>
    </row>
    <row r="703" spans="9:9" ht="15.75" customHeight="1">
      <c r="I703" s="41"/>
    </row>
    <row r="704" spans="9:9" ht="15.75" customHeight="1">
      <c r="I704" s="41"/>
    </row>
    <row r="705" spans="9:9" ht="15.75" customHeight="1">
      <c r="I705" s="41"/>
    </row>
    <row r="706" spans="9:9" ht="15.75" customHeight="1">
      <c r="I706" s="41"/>
    </row>
    <row r="707" spans="9:9" ht="15.75" customHeight="1">
      <c r="I707" s="41"/>
    </row>
    <row r="708" spans="9:9" ht="15.75" customHeight="1">
      <c r="I708" s="41"/>
    </row>
    <row r="709" spans="9:9" ht="15.75" customHeight="1">
      <c r="I709" s="41"/>
    </row>
    <row r="710" spans="9:9" ht="15.75" customHeight="1">
      <c r="I710" s="41"/>
    </row>
    <row r="711" spans="9:9" ht="15.75" customHeight="1">
      <c r="I711" s="41"/>
    </row>
    <row r="712" spans="9:9" ht="15.75" customHeight="1">
      <c r="I712" s="41"/>
    </row>
    <row r="713" spans="9:9" ht="15.75" customHeight="1">
      <c r="I713" s="41"/>
    </row>
    <row r="714" spans="9:9" ht="15.75" customHeight="1">
      <c r="I714" s="41"/>
    </row>
    <row r="715" spans="9:9" ht="15.75" customHeight="1">
      <c r="I715" s="41"/>
    </row>
    <row r="716" spans="9:9" ht="15.75" customHeight="1">
      <c r="I716" s="41"/>
    </row>
    <row r="717" spans="9:9" ht="15.75" customHeight="1">
      <c r="I717" s="41"/>
    </row>
    <row r="718" spans="9:9" ht="15.75" customHeight="1">
      <c r="I718" s="41"/>
    </row>
    <row r="719" spans="9:9" ht="15.75" customHeight="1">
      <c r="I719" s="41"/>
    </row>
    <row r="720" spans="9:9" ht="15.75" customHeight="1">
      <c r="I720" s="41"/>
    </row>
    <row r="721" spans="9:9" ht="15.75" customHeight="1">
      <c r="I721" s="41"/>
    </row>
    <row r="722" spans="9:9" ht="15.75" customHeight="1">
      <c r="I722" s="41"/>
    </row>
    <row r="723" spans="9:9" ht="15.75" customHeight="1">
      <c r="I723" s="41"/>
    </row>
    <row r="724" spans="9:9" ht="15.75" customHeight="1">
      <c r="I724" s="41"/>
    </row>
    <row r="725" spans="9:9" ht="15.75" customHeight="1">
      <c r="I725" s="41"/>
    </row>
    <row r="726" spans="9:9" ht="15.75" customHeight="1">
      <c r="I726" s="41"/>
    </row>
    <row r="727" spans="9:9" ht="15.75" customHeight="1">
      <c r="I727" s="41"/>
    </row>
    <row r="728" spans="9:9" ht="15.75" customHeight="1">
      <c r="I728" s="41"/>
    </row>
    <row r="729" spans="9:9" ht="15.75" customHeight="1">
      <c r="I729" s="41"/>
    </row>
    <row r="730" spans="9:9" ht="15.75" customHeight="1">
      <c r="I730" s="41"/>
    </row>
    <row r="731" spans="9:9" ht="15.75" customHeight="1">
      <c r="I731" s="41"/>
    </row>
    <row r="732" spans="9:9" ht="15.75" customHeight="1">
      <c r="I732" s="41"/>
    </row>
    <row r="733" spans="9:9" ht="15.75" customHeight="1">
      <c r="I733" s="41"/>
    </row>
    <row r="734" spans="9:9" ht="15.75" customHeight="1">
      <c r="I734" s="41"/>
    </row>
    <row r="735" spans="9:9" ht="15.75" customHeight="1">
      <c r="I735" s="41"/>
    </row>
    <row r="736" spans="9:9" ht="15.75" customHeight="1">
      <c r="I736" s="41"/>
    </row>
    <row r="737" spans="9:9" ht="15.75" customHeight="1">
      <c r="I737" s="41"/>
    </row>
    <row r="738" spans="9:9" ht="15.75" customHeight="1">
      <c r="I738" s="41"/>
    </row>
    <row r="739" spans="9:9" ht="15.75" customHeight="1">
      <c r="I739" s="41"/>
    </row>
    <row r="740" spans="9:9" ht="15.75" customHeight="1">
      <c r="I740" s="41"/>
    </row>
    <row r="741" spans="9:9" ht="15.75" customHeight="1">
      <c r="I741" s="41"/>
    </row>
    <row r="742" spans="9:9" ht="15.75" customHeight="1">
      <c r="I742" s="41"/>
    </row>
    <row r="743" spans="9:9" ht="15.75" customHeight="1">
      <c r="I743" s="41"/>
    </row>
    <row r="744" spans="9:9" ht="15.75" customHeight="1">
      <c r="I744" s="41"/>
    </row>
    <row r="745" spans="9:9" ht="15.75" customHeight="1">
      <c r="I745" s="41"/>
    </row>
    <row r="746" spans="9:9" ht="15.75" customHeight="1">
      <c r="I746" s="41"/>
    </row>
    <row r="747" spans="9:9" ht="15.75" customHeight="1">
      <c r="I747" s="41"/>
    </row>
    <row r="748" spans="9:9" ht="15.75" customHeight="1">
      <c r="I748" s="41"/>
    </row>
    <row r="749" spans="9:9" ht="15.75" customHeight="1">
      <c r="I749" s="41"/>
    </row>
    <row r="750" spans="9:9" ht="15.75" customHeight="1">
      <c r="I750" s="41"/>
    </row>
    <row r="751" spans="9:9" ht="15.75" customHeight="1">
      <c r="I751" s="41"/>
    </row>
    <row r="752" spans="9:9" ht="15.75" customHeight="1">
      <c r="I752" s="41"/>
    </row>
    <row r="753" spans="9:9" ht="15.75" customHeight="1">
      <c r="I753" s="41"/>
    </row>
    <row r="754" spans="9:9" ht="15.75" customHeight="1">
      <c r="I754" s="41"/>
    </row>
    <row r="755" spans="9:9" ht="15.75" customHeight="1">
      <c r="I755" s="41"/>
    </row>
    <row r="756" spans="9:9" ht="15.75" customHeight="1">
      <c r="I756" s="41"/>
    </row>
    <row r="757" spans="9:9" ht="15.75" customHeight="1">
      <c r="I757" s="41"/>
    </row>
    <row r="758" spans="9:9" ht="15.75" customHeight="1">
      <c r="I758" s="41"/>
    </row>
    <row r="759" spans="9:9" ht="15.75" customHeight="1">
      <c r="I759" s="41"/>
    </row>
    <row r="760" spans="9:9" ht="15.75" customHeight="1">
      <c r="I760" s="41"/>
    </row>
    <row r="761" spans="9:9" ht="15.75" customHeight="1">
      <c r="I761" s="41"/>
    </row>
    <row r="762" spans="9:9" ht="15.75" customHeight="1">
      <c r="I762" s="41"/>
    </row>
    <row r="763" spans="9:9" ht="15.75" customHeight="1">
      <c r="I763" s="41"/>
    </row>
    <row r="764" spans="9:9" ht="15.75" customHeight="1">
      <c r="I764" s="41"/>
    </row>
    <row r="765" spans="9:9" ht="15.75" customHeight="1">
      <c r="I765" s="41"/>
    </row>
    <row r="766" spans="9:9" ht="15.75" customHeight="1">
      <c r="I766" s="41"/>
    </row>
    <row r="767" spans="9:9" ht="15.75" customHeight="1">
      <c r="I767" s="41"/>
    </row>
    <row r="768" spans="9:9" ht="15.75" customHeight="1">
      <c r="I768" s="41"/>
    </row>
    <row r="769" spans="9:9" ht="15.75" customHeight="1">
      <c r="I769" s="41"/>
    </row>
    <row r="770" spans="9:9" ht="15.75" customHeight="1">
      <c r="I770" s="41"/>
    </row>
    <row r="771" spans="9:9" ht="15.75" customHeight="1">
      <c r="I771" s="41"/>
    </row>
    <row r="772" spans="9:9" ht="15.75" customHeight="1">
      <c r="I772" s="41"/>
    </row>
    <row r="773" spans="9:9" ht="15.75" customHeight="1">
      <c r="I773" s="41"/>
    </row>
    <row r="774" spans="9:9" ht="15.75" customHeight="1">
      <c r="I774" s="41"/>
    </row>
    <row r="775" spans="9:9" ht="15.75" customHeight="1">
      <c r="I775" s="41"/>
    </row>
    <row r="776" spans="9:9" ht="15.75" customHeight="1">
      <c r="I776" s="41"/>
    </row>
    <row r="777" spans="9:9" ht="15.75" customHeight="1">
      <c r="I777" s="41"/>
    </row>
    <row r="778" spans="9:9" ht="15.75" customHeight="1">
      <c r="I778" s="41"/>
    </row>
    <row r="779" spans="9:9" ht="15.75" customHeight="1">
      <c r="I779" s="41"/>
    </row>
    <row r="780" spans="9:9" ht="15.75" customHeight="1">
      <c r="I780" s="41"/>
    </row>
    <row r="781" spans="9:9" ht="15.75" customHeight="1">
      <c r="I781" s="41"/>
    </row>
    <row r="782" spans="9:9" ht="15.75" customHeight="1">
      <c r="I782" s="41"/>
    </row>
    <row r="783" spans="9:9" ht="15.75" customHeight="1">
      <c r="I783" s="41"/>
    </row>
    <row r="784" spans="9:9" ht="15.75" customHeight="1">
      <c r="I784" s="41"/>
    </row>
    <row r="785" spans="9:9" ht="15.75" customHeight="1">
      <c r="I785" s="41"/>
    </row>
    <row r="786" spans="9:9" ht="15.75" customHeight="1">
      <c r="I786" s="41"/>
    </row>
    <row r="787" spans="9:9" ht="15.75" customHeight="1">
      <c r="I787" s="41"/>
    </row>
    <row r="788" spans="9:9" ht="15.75" customHeight="1">
      <c r="I788" s="41"/>
    </row>
  </sheetData>
  <sheetProtection algorithmName="SHA-512" hashValue="+17XFjEBNPmDSk5QY+N2tX8HgCbr8TplQu28nz+7IVVSa8YtfLkuOFX1UG4S8H1RuYXJiow6hs7p7YkGMfu8qg==" saltValue="VZUPzQ69H2n8iKeSpE4E3g==" spinCount="100000" sheet="1" objects="1" scenarios="1"/>
  <conditionalFormatting sqref="P4:P10 O1:P3 P12:P14">
    <cfRule type="cellIs" dxfId="28" priority="240" operator="equal">
      <formula>"RESERVA"</formula>
    </cfRule>
  </conditionalFormatting>
  <conditionalFormatting sqref="P1:P10">
    <cfRule type="cellIs" dxfId="27" priority="243" operator="greaterThanOrEqual">
      <formula>2</formula>
    </cfRule>
  </conditionalFormatting>
  <conditionalFormatting sqref="O1:O3">
    <cfRule type="cellIs" dxfId="26" priority="250" stopIfTrue="1" operator="equal">
      <formula>"10A"</formula>
    </cfRule>
  </conditionalFormatting>
  <conditionalFormatting sqref="O1:O3">
    <cfRule type="cellIs" dxfId="25" priority="251" stopIfTrue="1" operator="equal">
      <formula>"32A"</formula>
    </cfRule>
  </conditionalFormatting>
  <conditionalFormatting sqref="O1:O3">
    <cfRule type="cellIs" dxfId="24" priority="252" operator="equal">
      <formula>"DTM-06A"</formula>
    </cfRule>
  </conditionalFormatting>
  <conditionalFormatting sqref="O1:O3">
    <cfRule type="cellIs" dxfId="23" priority="253" operator="between">
      <formula>"DTM-51A"</formula>
      <formula>"DTM-70A"</formula>
    </cfRule>
  </conditionalFormatting>
  <conditionalFormatting sqref="O1:O3">
    <cfRule type="cellIs" dxfId="22" priority="254" stopIfTrue="1" operator="between">
      <formula>"DTM-40A"</formula>
      <formula>"DTM-50A"</formula>
    </cfRule>
  </conditionalFormatting>
  <conditionalFormatting sqref="O1:O3">
    <cfRule type="cellIs" dxfId="21" priority="255" stopIfTrue="1" operator="equal">
      <formula>"35A"</formula>
    </cfRule>
  </conditionalFormatting>
  <conditionalFormatting sqref="O1:O3">
    <cfRule type="cellIs" dxfId="20" priority="256" operator="equal">
      <formula>"35A"</formula>
    </cfRule>
  </conditionalFormatting>
  <conditionalFormatting sqref="O1:O3">
    <cfRule type="cellIs" dxfId="19" priority="257" operator="equal">
      <formula>"32A"</formula>
    </cfRule>
  </conditionalFormatting>
  <conditionalFormatting sqref="O1:O3">
    <cfRule type="cellIs" dxfId="18" priority="258" operator="equal">
      <formula>"30A"</formula>
    </cfRule>
  </conditionalFormatting>
  <conditionalFormatting sqref="O1:O3">
    <cfRule type="cellIs" dxfId="17" priority="259" operator="equal">
      <formula>"25A"</formula>
    </cfRule>
  </conditionalFormatting>
  <conditionalFormatting sqref="O1:O3">
    <cfRule type="cellIs" dxfId="16" priority="260" operator="equal">
      <formula>"20A"</formula>
    </cfRule>
  </conditionalFormatting>
  <conditionalFormatting sqref="O1:O3">
    <cfRule type="cellIs" dxfId="15" priority="261" operator="equal">
      <formula>"15A"</formula>
    </cfRule>
  </conditionalFormatting>
  <conditionalFormatting sqref="O1:O3">
    <cfRule type="cellIs" dxfId="14" priority="262" operator="equal">
      <formula>"16A"</formula>
    </cfRule>
  </conditionalFormatting>
  <conditionalFormatting sqref="O1:O3">
    <cfRule type="cellIs" dxfId="13" priority="263" operator="equal">
      <formula>"10A"</formula>
    </cfRule>
  </conditionalFormatting>
  <conditionalFormatting sqref="O1:O3">
    <cfRule type="cellIs" dxfId="12" priority="264" operator="equal">
      <formula>"6A"</formula>
    </cfRule>
  </conditionalFormatting>
  <conditionalFormatting sqref="N1:N3">
    <cfRule type="cellIs" dxfId="11" priority="265" operator="equal">
      <formula>"x"</formula>
    </cfRule>
  </conditionalFormatting>
  <conditionalFormatting sqref="N1:N3">
    <cfRule type="cellIs" dxfId="10" priority="284" operator="greaterThan">
      <formula>0</formula>
    </cfRule>
  </conditionalFormatting>
  <conditionalFormatting sqref="F5">
    <cfRule type="cellIs" dxfId="9" priority="15" operator="greaterThan">
      <formula>1</formula>
    </cfRule>
    <cfRule type="cellIs" dxfId="8" priority="17" operator="greaterThan">
      <formula>1</formula>
    </cfRule>
    <cfRule type="cellIs" dxfId="7" priority="18" operator="lessThan">
      <formula>0</formula>
    </cfRule>
  </conditionalFormatting>
  <conditionalFormatting sqref="G5:H5">
    <cfRule type="cellIs" dxfId="6" priority="16" operator="greaterThan">
      <formula>0</formula>
    </cfRule>
  </conditionalFormatting>
  <conditionalFormatting sqref="O1:O3">
    <cfRule type="colorScale" priority="15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362204722" right="0.51181102362204722" top="0.78740157480314965" bottom="0.78740157480314965" header="0" footer="0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86"/>
  <sheetViews>
    <sheetView showGridLines="0" topLeftCell="B13" zoomScale="86" zoomScaleNormal="86" workbookViewId="0">
      <selection activeCell="I36" sqref="I36"/>
    </sheetView>
  </sheetViews>
  <sheetFormatPr defaultColWidth="12.625" defaultRowHeight="15" customHeight="1"/>
  <cols>
    <col min="1" max="1" width="22.5" customWidth="1"/>
    <col min="2" max="2" width="11" customWidth="1"/>
    <col min="3" max="3" width="11.75" customWidth="1"/>
    <col min="4" max="4" width="8.75" customWidth="1"/>
    <col min="5" max="5" width="10.875" customWidth="1"/>
    <col min="6" max="6" width="11.25" customWidth="1"/>
    <col min="7" max="7" width="10.875" customWidth="1"/>
    <col min="8" max="8" width="10" customWidth="1"/>
    <col min="9" max="9" width="10.125" customWidth="1"/>
    <col min="10" max="10" width="8.75" customWidth="1"/>
    <col min="11" max="11" width="10.5" customWidth="1"/>
    <col min="12" max="14" width="8.75" customWidth="1"/>
    <col min="15" max="16" width="8.625" customWidth="1"/>
    <col min="17" max="17" width="9.875" customWidth="1"/>
    <col min="18" max="18" width="8.625" customWidth="1"/>
    <col min="19" max="19" width="9.625" customWidth="1"/>
    <col min="20" max="20" width="8.625" customWidth="1"/>
    <col min="21" max="25" width="8.75" customWidth="1"/>
    <col min="26" max="26" width="11.875" customWidth="1"/>
    <col min="27" max="27" width="7.625" customWidth="1"/>
    <col min="28" max="28" width="8.75" customWidth="1"/>
    <col min="29" max="29" width="9.75" customWidth="1"/>
    <col min="30" max="30" width="9.5" customWidth="1"/>
  </cols>
  <sheetData>
    <row r="1" spans="1:17" ht="15.75" customHeight="1">
      <c r="L1" s="304"/>
      <c r="M1" s="298"/>
      <c r="N1" s="300"/>
      <c r="O1" s="300"/>
      <c r="P1" s="301"/>
    </row>
    <row r="2" spans="1:17" ht="15.75" customHeight="1">
      <c r="A2" s="774"/>
      <c r="B2" s="60"/>
      <c r="C2" s="302" t="s">
        <v>197</v>
      </c>
      <c r="D2" s="34"/>
      <c r="E2" s="34"/>
    </row>
    <row r="3" spans="1:17" ht="15.75" customHeight="1">
      <c r="A3" s="774"/>
      <c r="B3" s="60"/>
      <c r="D3" s="34"/>
      <c r="E3" s="34"/>
      <c r="J3" s="316"/>
      <c r="K3" s="317"/>
      <c r="L3" s="317"/>
      <c r="M3" s="317"/>
      <c r="N3" s="317"/>
      <c r="O3" s="318"/>
    </row>
    <row r="4" spans="1:17" ht="15.75" customHeight="1">
      <c r="A4" s="60"/>
      <c r="B4" s="60"/>
      <c r="D4" s="34"/>
      <c r="E4" s="34"/>
      <c r="J4" s="319"/>
      <c r="K4" s="60"/>
      <c r="L4" s="60"/>
      <c r="M4" s="60"/>
      <c r="N4" s="60"/>
      <c r="O4" s="320"/>
    </row>
    <row r="5" spans="1:17" ht="15.75" customHeight="1">
      <c r="A5" s="60"/>
      <c r="B5" s="60"/>
      <c r="D5" s="34"/>
      <c r="E5" s="34"/>
      <c r="J5" s="319"/>
      <c r="K5" s="60"/>
      <c r="L5" s="60"/>
      <c r="M5" s="60"/>
      <c r="N5" s="60"/>
      <c r="O5" s="320"/>
    </row>
    <row r="6" spans="1:17" ht="15.75" customHeight="1">
      <c r="B6" s="106"/>
      <c r="C6" s="106"/>
      <c r="D6" s="292" t="s">
        <v>188</v>
      </c>
      <c r="E6" s="293" t="s">
        <v>192</v>
      </c>
      <c r="F6" s="293" t="s">
        <v>203</v>
      </c>
      <c r="J6" s="319"/>
      <c r="K6" s="60"/>
      <c r="L6" s="60"/>
      <c r="M6" s="60"/>
      <c r="N6" s="60"/>
      <c r="O6" s="320"/>
      <c r="Q6" s="106"/>
    </row>
    <row r="7" spans="1:17" ht="15.75" customHeight="1">
      <c r="B7" s="294" t="s">
        <v>191</v>
      </c>
      <c r="C7" s="309" t="str">
        <f>IFERROR(D7*LN(E9/F9)/D9,"")</f>
        <v/>
      </c>
      <c r="D7" s="162"/>
      <c r="E7" s="162"/>
      <c r="F7" s="384"/>
      <c r="J7" s="319"/>
      <c r="K7" s="60"/>
      <c r="L7" s="60"/>
      <c r="M7" s="60"/>
      <c r="N7" s="60"/>
      <c r="O7" s="320"/>
      <c r="Q7" s="295"/>
    </row>
    <row r="8" spans="1:17" ht="15.75" customHeight="1">
      <c r="A8" s="705" t="s">
        <v>312</v>
      </c>
      <c r="B8" s="306"/>
      <c r="C8" s="306"/>
      <c r="D8" s="305" t="s">
        <v>187</v>
      </c>
      <c r="E8" s="305" t="s">
        <v>186</v>
      </c>
      <c r="F8" s="305" t="s">
        <v>185</v>
      </c>
      <c r="G8" s="306"/>
      <c r="H8" s="306"/>
      <c r="J8" s="321"/>
      <c r="K8" s="322"/>
      <c r="L8" s="322"/>
      <c r="M8" s="322"/>
      <c r="N8" s="322"/>
      <c r="O8" s="323"/>
      <c r="P8" s="306"/>
      <c r="Q8" s="295"/>
    </row>
    <row r="9" spans="1:17" ht="15.75" customHeight="1">
      <c r="D9" s="123">
        <f>2*PI()*E7</f>
        <v>0</v>
      </c>
      <c r="E9" s="123">
        <f>400*E7</f>
        <v>0</v>
      </c>
      <c r="F9" s="123">
        <f>2.54*F7</f>
        <v>0</v>
      </c>
      <c r="J9" s="319"/>
      <c r="K9" s="324" t="s">
        <v>194</v>
      </c>
      <c r="L9" s="324" t="s">
        <v>194</v>
      </c>
      <c r="M9" s="324" t="s">
        <v>194</v>
      </c>
      <c r="N9" s="324" t="s">
        <v>194</v>
      </c>
      <c r="O9" s="325" t="s">
        <v>194</v>
      </c>
      <c r="Q9" s="295"/>
    </row>
    <row r="10" spans="1:17" ht="15.75" customHeight="1">
      <c r="A10" s="705" t="s">
        <v>311</v>
      </c>
      <c r="B10" s="106"/>
      <c r="C10" s="106"/>
      <c r="J10" s="319"/>
      <c r="K10" s="324" t="s">
        <v>194</v>
      </c>
      <c r="L10" s="324" t="s">
        <v>194</v>
      </c>
      <c r="M10" s="324" t="s">
        <v>194</v>
      </c>
      <c r="N10" s="324" t="s">
        <v>194</v>
      </c>
      <c r="O10" s="325" t="s">
        <v>194</v>
      </c>
    </row>
    <row r="11" spans="1:17" ht="15.75" customHeight="1">
      <c r="B11" s="50"/>
      <c r="C11" s="296" t="s">
        <v>193</v>
      </c>
      <c r="D11" s="34"/>
      <c r="E11" s="34"/>
      <c r="J11" s="319"/>
      <c r="K11" s="60"/>
      <c r="L11" s="60"/>
      <c r="M11" s="60"/>
      <c r="N11" s="60"/>
      <c r="O11" s="320"/>
    </row>
    <row r="12" spans="1:17" ht="15.75" customHeight="1">
      <c r="B12" s="106"/>
      <c r="C12" s="297" t="s">
        <v>190</v>
      </c>
      <c r="D12" s="106"/>
      <c r="E12" s="106"/>
      <c r="F12" s="106"/>
      <c r="G12" s="106"/>
      <c r="J12" s="319"/>
      <c r="K12" s="60"/>
      <c r="L12" s="60"/>
      <c r="M12" s="60"/>
      <c r="N12" s="60"/>
      <c r="O12" s="320"/>
    </row>
    <row r="13" spans="1:17" ht="15.75" customHeight="1">
      <c r="C13" s="297" t="s">
        <v>189</v>
      </c>
      <c r="D13" s="295"/>
      <c r="E13" s="295"/>
      <c r="F13" s="295"/>
      <c r="G13" s="295"/>
      <c r="J13" s="319"/>
      <c r="K13" s="60"/>
      <c r="L13" s="60"/>
      <c r="M13" s="60"/>
      <c r="N13" s="60"/>
      <c r="O13" s="320"/>
    </row>
    <row r="14" spans="1:17" ht="15.75" customHeight="1">
      <c r="J14" s="319"/>
      <c r="K14" s="60"/>
      <c r="L14" s="60"/>
      <c r="M14" s="60"/>
      <c r="N14" s="60"/>
      <c r="O14" s="320"/>
    </row>
    <row r="15" spans="1:17" ht="15.75" customHeight="1">
      <c r="J15" s="319"/>
      <c r="K15" s="60"/>
      <c r="L15" s="60"/>
      <c r="M15" s="60"/>
      <c r="N15" s="60"/>
      <c r="O15" s="320"/>
    </row>
    <row r="16" spans="1:17" ht="15.75" customHeight="1">
      <c r="J16" s="319"/>
      <c r="K16" s="60"/>
      <c r="L16" s="60"/>
      <c r="M16" s="60"/>
      <c r="N16" s="60"/>
      <c r="O16" s="320"/>
    </row>
    <row r="17" spans="3:21" ht="15.75" customHeight="1">
      <c r="J17" s="319"/>
      <c r="K17" s="60"/>
      <c r="L17" s="60"/>
      <c r="M17" s="60"/>
      <c r="N17" s="60"/>
      <c r="O17" s="320"/>
    </row>
    <row r="18" spans="3:21" ht="15.75" customHeight="1">
      <c r="J18" s="319"/>
      <c r="K18" s="60"/>
      <c r="L18" s="60"/>
      <c r="M18" s="60"/>
      <c r="N18" s="60"/>
      <c r="O18" s="320"/>
    </row>
    <row r="19" spans="3:21" ht="15.75" customHeight="1">
      <c r="J19" s="319"/>
      <c r="K19" s="60"/>
      <c r="L19" s="60"/>
      <c r="M19" s="60"/>
      <c r="N19" s="60"/>
      <c r="O19" s="320"/>
      <c r="S19" s="311"/>
      <c r="T19" s="311"/>
      <c r="U19" s="311"/>
    </row>
    <row r="20" spans="3:21" ht="15.75" customHeight="1">
      <c r="J20" s="319"/>
      <c r="K20" s="60"/>
      <c r="L20" s="60"/>
      <c r="M20" s="60"/>
      <c r="N20" s="60"/>
      <c r="O20" s="320"/>
      <c r="Q20" s="311"/>
      <c r="R20" s="311"/>
      <c r="S20" s="311"/>
      <c r="T20" s="311"/>
      <c r="U20" s="311"/>
    </row>
    <row r="21" spans="3:21" ht="15.75" customHeight="1">
      <c r="J21" s="319"/>
      <c r="K21" s="60"/>
      <c r="L21" s="60"/>
      <c r="M21" s="60"/>
      <c r="N21" s="60"/>
      <c r="O21" s="320"/>
      <c r="Q21" s="311"/>
      <c r="R21" s="311"/>
      <c r="S21" s="311"/>
      <c r="T21" s="311"/>
      <c r="U21" s="311"/>
    </row>
    <row r="22" spans="3:21" ht="15.75" customHeight="1">
      <c r="J22" s="319"/>
      <c r="K22" s="60"/>
      <c r="L22" s="60"/>
      <c r="M22" s="60"/>
      <c r="N22" s="60"/>
      <c r="O22" s="320"/>
      <c r="Q22" s="312"/>
      <c r="R22" s="313"/>
      <c r="S22" s="313"/>
      <c r="T22" s="311"/>
      <c r="U22" s="311"/>
    </row>
    <row r="23" spans="3:21" ht="15.75" customHeight="1">
      <c r="J23" s="319"/>
      <c r="K23" s="60"/>
      <c r="L23" s="60"/>
      <c r="M23" s="60"/>
      <c r="N23" s="60"/>
      <c r="O23" s="320"/>
      <c r="Q23" s="314"/>
      <c r="S23" s="314"/>
      <c r="T23" s="311"/>
      <c r="U23" s="311"/>
    </row>
    <row r="24" spans="3:21" ht="15.75" customHeight="1">
      <c r="J24" s="319"/>
      <c r="K24" s="60"/>
      <c r="L24" s="60"/>
      <c r="M24" s="60"/>
      <c r="N24" s="60"/>
      <c r="O24" s="320"/>
      <c r="Q24" s="314"/>
      <c r="S24" s="314"/>
      <c r="T24" s="311"/>
      <c r="U24" s="311"/>
    </row>
    <row r="25" spans="3:21" ht="15.75" customHeight="1">
      <c r="J25" s="319"/>
      <c r="K25" s="60"/>
      <c r="L25" s="60"/>
      <c r="M25" s="60"/>
      <c r="N25" s="60"/>
      <c r="O25" s="320"/>
      <c r="Q25" s="61"/>
      <c r="R25" s="60"/>
      <c r="S25" s="60"/>
    </row>
    <row r="26" spans="3:21" ht="15.75" customHeight="1">
      <c r="J26" s="319"/>
      <c r="K26" s="60"/>
      <c r="L26" s="60"/>
      <c r="M26" s="60"/>
      <c r="N26" s="60"/>
      <c r="O26" s="320"/>
      <c r="Q26" s="315"/>
      <c r="R26" s="60"/>
      <c r="S26" s="60"/>
    </row>
    <row r="27" spans="3:21" ht="15.75" customHeight="1">
      <c r="J27" s="319"/>
      <c r="K27" s="60"/>
      <c r="L27" s="60"/>
      <c r="M27" s="60"/>
      <c r="N27" s="60"/>
      <c r="O27" s="320"/>
      <c r="Q27" s="61"/>
      <c r="R27" s="60"/>
      <c r="S27" s="60"/>
    </row>
    <row r="28" spans="3:21" ht="20.100000000000001" customHeight="1">
      <c r="C28" s="666" t="s">
        <v>188</v>
      </c>
      <c r="D28" s="667" t="s">
        <v>195</v>
      </c>
      <c r="E28" s="668" t="s">
        <v>279</v>
      </c>
      <c r="F28" s="669"/>
      <c r="G28" s="665"/>
      <c r="J28" s="326"/>
      <c r="K28" s="327"/>
      <c r="L28" s="327"/>
      <c r="M28" s="327"/>
      <c r="N28" s="327"/>
      <c r="O28" s="328"/>
      <c r="Q28" s="61"/>
      <c r="R28" s="60"/>
      <c r="S28" s="60"/>
    </row>
    <row r="29" spans="3:21" ht="20.100000000000001" customHeight="1" thickBot="1">
      <c r="C29" s="385"/>
      <c r="D29" s="385"/>
      <c r="E29" s="385"/>
      <c r="F29" s="670"/>
      <c r="G29" s="665"/>
      <c r="Q29" s="60"/>
      <c r="R29" s="60"/>
      <c r="S29" s="60"/>
    </row>
    <row r="30" spans="3:21" ht="20.100000000000001" customHeight="1" thickBot="1">
      <c r="C30" s="671" t="str">
        <f>IFERROR(0.183*C29/D29,"")</f>
        <v/>
      </c>
      <c r="D30" s="679"/>
      <c r="E30" s="672">
        <f>(((D29^2+E29^2)^0.5+D29)^2)-E29^2</f>
        <v>0</v>
      </c>
      <c r="F30" s="673" t="str">
        <f>IFERROR(C30*D31,"")</f>
        <v/>
      </c>
      <c r="G30" s="674" t="s">
        <v>196</v>
      </c>
      <c r="Q30" s="60"/>
      <c r="R30" s="60"/>
      <c r="S30" s="60"/>
    </row>
    <row r="31" spans="3:21" ht="20.100000000000001" customHeight="1">
      <c r="C31" s="664"/>
      <c r="D31" s="675" t="str">
        <f>IFERROR(LOG10(E30/E31),"")</f>
        <v/>
      </c>
      <c r="E31" s="676">
        <f>E29^2-((D29^2+E29^2)^0.5-D29)^2</f>
        <v>0</v>
      </c>
      <c r="F31" s="677"/>
      <c r="G31" s="665"/>
    </row>
    <row r="32" spans="3:21" ht="20.100000000000001" customHeight="1">
      <c r="C32" s="665"/>
      <c r="D32" s="665"/>
      <c r="E32" s="665"/>
      <c r="F32" s="665"/>
      <c r="G32" s="665"/>
    </row>
    <row r="33" spans="3:15" ht="20.100000000000001" customHeight="1">
      <c r="C33" s="666" t="s">
        <v>188</v>
      </c>
      <c r="D33" s="667" t="s">
        <v>195</v>
      </c>
      <c r="E33" s="668" t="s">
        <v>279</v>
      </c>
      <c r="F33" s="669"/>
      <c r="G33" s="665"/>
    </row>
    <row r="34" spans="3:15" ht="20.100000000000001" customHeight="1" thickBot="1">
      <c r="C34" s="385"/>
      <c r="D34" s="385"/>
      <c r="E34" s="385"/>
      <c r="F34" s="670"/>
      <c r="G34" s="665"/>
    </row>
    <row r="35" spans="3:15" ht="20.100000000000001" customHeight="1" thickBot="1">
      <c r="C35" s="678" t="str">
        <f>IFERROR(0.183*C34/D34,"")</f>
        <v/>
      </c>
      <c r="D35" s="679"/>
      <c r="E35" s="672">
        <f>(((D34^2+E34^2)^0.5+D34)^2)-E34^2</f>
        <v>0</v>
      </c>
      <c r="F35" s="673" t="str">
        <f>IFERROR(C35*D36,"")</f>
        <v/>
      </c>
      <c r="G35" s="674" t="s">
        <v>196</v>
      </c>
    </row>
    <row r="36" spans="3:15" ht="20.100000000000001" customHeight="1">
      <c r="C36" s="664"/>
      <c r="D36" s="675" t="str">
        <f>IFERROR(LOG10(E35/E36),"")</f>
        <v/>
      </c>
      <c r="E36" s="676">
        <f>E34^2-((D34^2+E34^2)^0.5-D34)^2</f>
        <v>0</v>
      </c>
      <c r="F36" s="677"/>
      <c r="G36" s="665"/>
      <c r="N36" s="34"/>
      <c r="O36" s="34"/>
    </row>
    <row r="37" spans="3:15" ht="20.100000000000001" customHeight="1">
      <c r="C37" s="665"/>
      <c r="D37" s="665"/>
      <c r="E37" s="665"/>
      <c r="F37" s="665"/>
      <c r="G37" s="665"/>
      <c r="L37" s="63"/>
      <c r="M37" s="43"/>
      <c r="N37" s="34"/>
      <c r="O37" s="34"/>
    </row>
    <row r="38" spans="3:15" ht="20.100000000000001" customHeight="1">
      <c r="C38" s="666" t="s">
        <v>188</v>
      </c>
      <c r="D38" s="667" t="s">
        <v>195</v>
      </c>
      <c r="E38" s="668" t="s">
        <v>278</v>
      </c>
      <c r="F38" s="669"/>
      <c r="G38" s="665"/>
      <c r="M38" s="34"/>
      <c r="N38" s="34"/>
      <c r="O38" s="34"/>
    </row>
    <row r="39" spans="3:15" ht="20.100000000000001" customHeight="1" thickBot="1">
      <c r="C39" s="385"/>
      <c r="D39" s="385"/>
      <c r="E39" s="385"/>
      <c r="F39" s="670"/>
      <c r="G39" s="665"/>
      <c r="M39" s="34"/>
      <c r="N39" s="34"/>
      <c r="O39" s="34"/>
    </row>
    <row r="40" spans="3:15" ht="20.100000000000001" customHeight="1" thickBot="1">
      <c r="C40" s="671" t="str">
        <f>IFERROR(0.183*C39/D39,"")</f>
        <v/>
      </c>
      <c r="D40" s="679"/>
      <c r="E40" s="672">
        <f>(((D39^2+E39^2)^0.5+D39)^2)-E39^2</f>
        <v>0</v>
      </c>
      <c r="F40" s="673" t="str">
        <f>IFERROR(C40*D41,"")</f>
        <v/>
      </c>
      <c r="G40" s="674" t="s">
        <v>196</v>
      </c>
      <c r="M40" s="34"/>
      <c r="N40" s="34"/>
      <c r="O40" s="34"/>
    </row>
    <row r="41" spans="3:15" ht="20.100000000000001" customHeight="1">
      <c r="C41" s="664"/>
      <c r="D41" s="675" t="str">
        <f>IFERROR(LOG10(E40/E41),"")</f>
        <v/>
      </c>
      <c r="E41" s="676">
        <f>E39^2-((D39^2+E39^2)^0.5-D39)^2</f>
        <v>0</v>
      </c>
      <c r="F41" s="677"/>
      <c r="G41" s="665"/>
      <c r="M41" s="34"/>
      <c r="N41" s="34"/>
      <c r="O41" s="34"/>
    </row>
    <row r="42" spans="3:15" ht="15.75" customHeight="1">
      <c r="M42" s="34"/>
      <c r="N42" s="34"/>
      <c r="O42" s="34"/>
    </row>
    <row r="43" spans="3:15" ht="15.75" customHeight="1">
      <c r="I43" s="310" t="s">
        <v>201</v>
      </c>
      <c r="K43" s="310" t="s">
        <v>202</v>
      </c>
      <c r="M43" s="34"/>
      <c r="N43" s="34"/>
      <c r="O43" s="34"/>
    </row>
    <row r="44" spans="3:15" ht="15.75" customHeight="1">
      <c r="C44" s="663" t="s">
        <v>198</v>
      </c>
      <c r="D44" s="664" t="str">
        <f>C7</f>
        <v/>
      </c>
      <c r="E44" s="664" t="str">
        <f>F30</f>
        <v/>
      </c>
      <c r="F44" s="664" t="str">
        <f>F35</f>
        <v/>
      </c>
      <c r="G44" s="664">
        <f>SUM(D44:F44)</f>
        <v>0</v>
      </c>
      <c r="H44" s="665"/>
      <c r="I44" s="664" t="str">
        <f>IFERROR(1/G44,"")</f>
        <v/>
      </c>
      <c r="J44" s="664"/>
      <c r="K44" s="665"/>
      <c r="M44" s="34"/>
      <c r="N44" s="34"/>
      <c r="O44" s="34"/>
    </row>
    <row r="45" spans="3:15" ht="15.75" customHeight="1">
      <c r="C45" s="663" t="s">
        <v>199</v>
      </c>
      <c r="D45" s="664" t="str">
        <f>D44</f>
        <v/>
      </c>
      <c r="E45" s="664" t="str">
        <f>E44</f>
        <v/>
      </c>
      <c r="F45" s="664" t="str">
        <f>E45</f>
        <v/>
      </c>
      <c r="G45" s="664">
        <f>SUM(D45:F45)</f>
        <v>0</v>
      </c>
      <c r="H45" s="665"/>
      <c r="I45" s="664" t="str">
        <f>IFERROR(1/G45,"")</f>
        <v/>
      </c>
      <c r="J45" s="664">
        <f>SUM(I44:I46)</f>
        <v>0</v>
      </c>
      <c r="K45" s="664" t="str">
        <f>IFERROR(1/J45,"")</f>
        <v/>
      </c>
      <c r="M45" s="34"/>
      <c r="N45" s="34"/>
      <c r="O45" s="34"/>
    </row>
    <row r="46" spans="3:15" ht="15.75" customHeight="1">
      <c r="C46" s="663" t="s">
        <v>200</v>
      </c>
      <c r="D46" s="664" t="str">
        <f>D44</f>
        <v/>
      </c>
      <c r="E46" s="664" t="str">
        <f>F35</f>
        <v/>
      </c>
      <c r="F46" s="664" t="str">
        <f>F30</f>
        <v/>
      </c>
      <c r="G46" s="664">
        <f>SUM(D46:F46)</f>
        <v>0</v>
      </c>
      <c r="H46" s="665"/>
      <c r="I46" s="664" t="str">
        <f>IFERROR(1/G46,"")</f>
        <v/>
      </c>
      <c r="J46" s="664"/>
      <c r="K46" s="665"/>
      <c r="M46" s="34"/>
      <c r="N46" s="34"/>
      <c r="O46" s="34"/>
    </row>
    <row r="47" spans="3:15" ht="15.75" customHeight="1">
      <c r="M47" s="34"/>
      <c r="N47" s="34"/>
      <c r="O47" s="34"/>
    </row>
    <row r="48" spans="3:1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spans="2:15" ht="15.75" customHeight="1"/>
    <row r="178" spans="2:15" ht="15.75" customHeight="1"/>
    <row r="179" spans="2:15" ht="15.75" customHeight="1"/>
    <row r="180" spans="2:15" ht="15.75" customHeight="1"/>
    <row r="181" spans="2:15" ht="15.75" customHeight="1"/>
    <row r="182" spans="2:15" ht="15.75" customHeight="1"/>
    <row r="183" spans="2:15" ht="15.75" customHeight="1"/>
    <row r="184" spans="2:15" ht="15.75" customHeight="1"/>
    <row r="185" spans="2:15" ht="15.75" customHeight="1"/>
    <row r="186" spans="2:15" ht="15.75" customHeight="1"/>
    <row r="187" spans="2:15" ht="15.75" customHeight="1"/>
    <row r="188" spans="2:15" ht="15.75" customHeight="1"/>
    <row r="189" spans="2:15" ht="15.75" customHeight="1"/>
    <row r="190" spans="2:15" ht="15.75" customHeight="1"/>
    <row r="191" spans="2:15" ht="15.75" customHeight="1">
      <c r="B191" s="335"/>
      <c r="C191" s="335"/>
      <c r="D191" s="335"/>
      <c r="E191" s="335"/>
      <c r="F191" s="335"/>
      <c r="G191" s="335"/>
      <c r="H191" s="335"/>
      <c r="M191" s="34"/>
      <c r="N191" s="34"/>
      <c r="O191" s="34"/>
    </row>
    <row r="192" spans="2:15" ht="15.75" customHeight="1">
      <c r="I192" s="41"/>
    </row>
    <row r="193" spans="9:9" ht="15.75" customHeight="1">
      <c r="I193" s="41"/>
    </row>
    <row r="194" spans="9:9" ht="15.75" customHeight="1">
      <c r="I194" s="41"/>
    </row>
    <row r="195" spans="9:9" ht="15.75" customHeight="1">
      <c r="I195" s="41"/>
    </row>
    <row r="196" spans="9:9" ht="15.75" customHeight="1">
      <c r="I196" s="41"/>
    </row>
    <row r="197" spans="9:9" ht="15.75" customHeight="1">
      <c r="I197" s="41"/>
    </row>
    <row r="198" spans="9:9" ht="15.75" customHeight="1">
      <c r="I198" s="41"/>
    </row>
    <row r="199" spans="9:9" ht="15.75" customHeight="1">
      <c r="I199" s="41"/>
    </row>
    <row r="200" spans="9:9" ht="15.75" customHeight="1">
      <c r="I200" s="41"/>
    </row>
    <row r="201" spans="9:9" ht="15.75" customHeight="1">
      <c r="I201" s="41"/>
    </row>
    <row r="202" spans="9:9" ht="15.75" customHeight="1">
      <c r="I202" s="41"/>
    </row>
    <row r="203" spans="9:9" ht="15.75" customHeight="1">
      <c r="I203" s="41"/>
    </row>
    <row r="204" spans="9:9" ht="15.75" customHeight="1">
      <c r="I204" s="41"/>
    </row>
    <row r="205" spans="9:9" ht="15.75" customHeight="1">
      <c r="I205" s="41"/>
    </row>
    <row r="206" spans="9:9" ht="15.75" customHeight="1">
      <c r="I206" s="41"/>
    </row>
    <row r="207" spans="9:9" ht="15.75" customHeight="1">
      <c r="I207" s="41"/>
    </row>
    <row r="208" spans="9:9" ht="15.75" customHeight="1">
      <c r="I208" s="41"/>
    </row>
    <row r="209" spans="9:9" ht="15.75" customHeight="1">
      <c r="I209" s="41"/>
    </row>
    <row r="210" spans="9:9" ht="15.75" customHeight="1">
      <c r="I210" s="41"/>
    </row>
    <row r="211" spans="9:9" ht="15.75" customHeight="1">
      <c r="I211" s="41"/>
    </row>
    <row r="212" spans="9:9" ht="15.75" customHeight="1">
      <c r="I212" s="41"/>
    </row>
    <row r="213" spans="9:9" ht="15.75" customHeight="1">
      <c r="I213" s="41"/>
    </row>
    <row r="214" spans="9:9" ht="15.75" customHeight="1">
      <c r="I214" s="41"/>
    </row>
    <row r="215" spans="9:9" ht="15.75" customHeight="1">
      <c r="I215" s="41"/>
    </row>
    <row r="216" spans="9:9" ht="15.75" customHeight="1">
      <c r="I216" s="41"/>
    </row>
    <row r="217" spans="9:9" ht="15.75" customHeight="1">
      <c r="I217" s="41"/>
    </row>
    <row r="218" spans="9:9" ht="15.75" customHeight="1">
      <c r="I218" s="41"/>
    </row>
    <row r="219" spans="9:9" ht="15.75" customHeight="1">
      <c r="I219" s="41"/>
    </row>
    <row r="220" spans="9:9" ht="15.75" customHeight="1">
      <c r="I220" s="41"/>
    </row>
    <row r="221" spans="9:9" ht="15.75" customHeight="1">
      <c r="I221" s="41"/>
    </row>
    <row r="222" spans="9:9" ht="15.75" customHeight="1">
      <c r="I222" s="41"/>
    </row>
    <row r="223" spans="9:9" ht="15.75" customHeight="1">
      <c r="I223" s="41"/>
    </row>
    <row r="224" spans="9:9" ht="15.75" customHeight="1">
      <c r="I224" s="41"/>
    </row>
    <row r="225" spans="9:9" ht="15.75" customHeight="1">
      <c r="I225" s="41"/>
    </row>
    <row r="226" spans="9:9" ht="15.75" customHeight="1">
      <c r="I226" s="41"/>
    </row>
    <row r="227" spans="9:9" ht="15.75" customHeight="1">
      <c r="I227" s="41"/>
    </row>
    <row r="228" spans="9:9" ht="15.75" customHeight="1">
      <c r="I228" s="41"/>
    </row>
    <row r="229" spans="9:9" ht="15.75" customHeight="1">
      <c r="I229" s="41"/>
    </row>
    <row r="230" spans="9:9" ht="15.75" customHeight="1">
      <c r="I230" s="41"/>
    </row>
    <row r="231" spans="9:9" ht="15.75" customHeight="1">
      <c r="I231" s="41"/>
    </row>
    <row r="232" spans="9:9" ht="15.75" customHeight="1">
      <c r="I232" s="41"/>
    </row>
    <row r="233" spans="9:9" ht="15.75" customHeight="1">
      <c r="I233" s="41"/>
    </row>
    <row r="234" spans="9:9" ht="15.75" customHeight="1">
      <c r="I234" s="41"/>
    </row>
    <row r="235" spans="9:9" ht="15.75" customHeight="1">
      <c r="I235" s="41"/>
    </row>
    <row r="236" spans="9:9" ht="15.75" customHeight="1">
      <c r="I236" s="41"/>
    </row>
    <row r="237" spans="9:9" ht="15.75" customHeight="1">
      <c r="I237" s="41"/>
    </row>
    <row r="238" spans="9:9" ht="15.75" customHeight="1">
      <c r="I238" s="41"/>
    </row>
    <row r="239" spans="9:9" ht="15.75" customHeight="1">
      <c r="I239" s="41"/>
    </row>
    <row r="240" spans="9:9" ht="15.75" customHeight="1">
      <c r="I240" s="41"/>
    </row>
    <row r="241" spans="9:9" ht="15.75" customHeight="1">
      <c r="I241" s="41"/>
    </row>
    <row r="242" spans="9:9" ht="15.75" customHeight="1">
      <c r="I242" s="41"/>
    </row>
    <row r="243" spans="9:9" ht="15.75" customHeight="1">
      <c r="I243" s="41"/>
    </row>
    <row r="244" spans="9:9" ht="15.75" customHeight="1">
      <c r="I244" s="41"/>
    </row>
    <row r="245" spans="9:9" ht="15.75" customHeight="1">
      <c r="I245" s="41"/>
    </row>
    <row r="246" spans="9:9" ht="15.75" customHeight="1">
      <c r="I246" s="41"/>
    </row>
    <row r="247" spans="9:9" ht="15.75" customHeight="1">
      <c r="I247" s="41"/>
    </row>
    <row r="248" spans="9:9" ht="15.75" customHeight="1">
      <c r="I248" s="41"/>
    </row>
    <row r="249" spans="9:9" ht="15.75" customHeight="1">
      <c r="I249" s="41"/>
    </row>
    <row r="250" spans="9:9" ht="15.75" customHeight="1">
      <c r="I250" s="41"/>
    </row>
    <row r="251" spans="9:9" ht="15.75" customHeight="1">
      <c r="I251" s="41"/>
    </row>
    <row r="252" spans="9:9" ht="15.75" customHeight="1">
      <c r="I252" s="41"/>
    </row>
    <row r="253" spans="9:9" ht="15.75" customHeight="1">
      <c r="I253" s="41"/>
    </row>
    <row r="254" spans="9:9" ht="15.75" customHeight="1">
      <c r="I254" s="41"/>
    </row>
    <row r="255" spans="9:9" ht="15.75" customHeight="1">
      <c r="I255" s="41"/>
    </row>
    <row r="256" spans="9:9" ht="15.75" customHeight="1">
      <c r="I256" s="41"/>
    </row>
    <row r="257" spans="9:9" ht="15.75" customHeight="1">
      <c r="I257" s="41"/>
    </row>
    <row r="258" spans="9:9" ht="15.75" customHeight="1">
      <c r="I258" s="41"/>
    </row>
    <row r="259" spans="9:9" ht="15.75" customHeight="1">
      <c r="I259" s="41"/>
    </row>
    <row r="260" spans="9:9" ht="15.75" customHeight="1">
      <c r="I260" s="41"/>
    </row>
    <row r="261" spans="9:9" ht="15.75" customHeight="1">
      <c r="I261" s="41"/>
    </row>
    <row r="262" spans="9:9" ht="15.75" customHeight="1">
      <c r="I262" s="41"/>
    </row>
    <row r="263" spans="9:9" ht="15.75" customHeight="1">
      <c r="I263" s="41"/>
    </row>
    <row r="264" spans="9:9" ht="15.75" customHeight="1">
      <c r="I264" s="41"/>
    </row>
    <row r="265" spans="9:9" ht="15.75" customHeight="1">
      <c r="I265" s="41"/>
    </row>
    <row r="266" spans="9:9" ht="15.75" customHeight="1">
      <c r="I266" s="41"/>
    </row>
    <row r="267" spans="9:9" ht="15.75" customHeight="1">
      <c r="I267" s="41"/>
    </row>
    <row r="268" spans="9:9" ht="15.75" customHeight="1">
      <c r="I268" s="41"/>
    </row>
    <row r="269" spans="9:9" ht="15.75" customHeight="1">
      <c r="I269" s="41"/>
    </row>
    <row r="270" spans="9:9" ht="15.75" customHeight="1">
      <c r="I270" s="41"/>
    </row>
    <row r="271" spans="9:9" ht="15.75" customHeight="1">
      <c r="I271" s="41"/>
    </row>
    <row r="272" spans="9:9" ht="15.75" customHeight="1">
      <c r="I272" s="41"/>
    </row>
    <row r="273" spans="9:9" ht="15.75" customHeight="1">
      <c r="I273" s="41"/>
    </row>
    <row r="274" spans="9:9" ht="15.75" customHeight="1">
      <c r="I274" s="41"/>
    </row>
    <row r="275" spans="9:9" ht="15.75" customHeight="1">
      <c r="I275" s="41"/>
    </row>
    <row r="276" spans="9:9" ht="15.75" customHeight="1">
      <c r="I276" s="41"/>
    </row>
    <row r="277" spans="9:9" ht="15.75" customHeight="1">
      <c r="I277" s="41"/>
    </row>
    <row r="278" spans="9:9" ht="15.75" customHeight="1">
      <c r="I278" s="41"/>
    </row>
    <row r="279" spans="9:9" ht="15.75" customHeight="1">
      <c r="I279" s="41"/>
    </row>
    <row r="280" spans="9:9" ht="15.75" customHeight="1">
      <c r="I280" s="41"/>
    </row>
    <row r="281" spans="9:9" ht="15.75" customHeight="1">
      <c r="I281" s="41"/>
    </row>
    <row r="282" spans="9:9" ht="15.75" customHeight="1">
      <c r="I282" s="41"/>
    </row>
    <row r="283" spans="9:9" ht="15.75" customHeight="1">
      <c r="I283" s="41"/>
    </row>
    <row r="284" spans="9:9" ht="15.75" customHeight="1">
      <c r="I284" s="41"/>
    </row>
    <row r="285" spans="9:9" ht="15.75" customHeight="1">
      <c r="I285" s="41"/>
    </row>
    <row r="286" spans="9:9" ht="15.75" customHeight="1">
      <c r="I286" s="41"/>
    </row>
    <row r="287" spans="9:9" ht="15.75" customHeight="1">
      <c r="I287" s="41"/>
    </row>
    <row r="288" spans="9:9" ht="15.75" customHeight="1">
      <c r="I288" s="41"/>
    </row>
    <row r="289" spans="9:9" ht="15.75" customHeight="1">
      <c r="I289" s="41"/>
    </row>
    <row r="290" spans="9:9" ht="15.75" customHeight="1">
      <c r="I290" s="41"/>
    </row>
    <row r="291" spans="9:9" ht="15.75" customHeight="1">
      <c r="I291" s="41"/>
    </row>
    <row r="292" spans="9:9" ht="15.75" customHeight="1">
      <c r="I292" s="41"/>
    </row>
    <row r="293" spans="9:9" ht="15.75" customHeight="1">
      <c r="I293" s="41"/>
    </row>
    <row r="294" spans="9:9" ht="15.75" customHeight="1">
      <c r="I294" s="41"/>
    </row>
    <row r="295" spans="9:9" ht="15.75" customHeight="1">
      <c r="I295" s="41"/>
    </row>
    <row r="296" spans="9:9" ht="15.75" customHeight="1">
      <c r="I296" s="41"/>
    </row>
    <row r="297" spans="9:9" ht="15.75" customHeight="1">
      <c r="I297" s="41"/>
    </row>
    <row r="298" spans="9:9" ht="15.75" customHeight="1">
      <c r="I298" s="41"/>
    </row>
    <row r="299" spans="9:9" ht="15.75" customHeight="1">
      <c r="I299" s="41"/>
    </row>
    <row r="300" spans="9:9" ht="15.75" customHeight="1">
      <c r="I300" s="41"/>
    </row>
    <row r="301" spans="9:9" ht="15.75" customHeight="1">
      <c r="I301" s="41"/>
    </row>
    <row r="302" spans="9:9" ht="15.75" customHeight="1">
      <c r="I302" s="41"/>
    </row>
    <row r="303" spans="9:9" ht="15.75" customHeight="1">
      <c r="I303" s="41"/>
    </row>
    <row r="304" spans="9:9" ht="15.75" customHeight="1">
      <c r="I304" s="41"/>
    </row>
    <row r="305" spans="9:9" ht="15.75" customHeight="1">
      <c r="I305" s="41"/>
    </row>
    <row r="306" spans="9:9" ht="15.75" customHeight="1">
      <c r="I306" s="41"/>
    </row>
    <row r="307" spans="9:9" ht="15.75" customHeight="1">
      <c r="I307" s="41"/>
    </row>
    <row r="308" spans="9:9" ht="15.75" customHeight="1">
      <c r="I308" s="41"/>
    </row>
    <row r="309" spans="9:9" ht="15.75" customHeight="1">
      <c r="I309" s="41"/>
    </row>
    <row r="310" spans="9:9" ht="15.75" customHeight="1">
      <c r="I310" s="41"/>
    </row>
    <row r="311" spans="9:9" ht="15.75" customHeight="1">
      <c r="I311" s="41"/>
    </row>
    <row r="312" spans="9:9" ht="15.75" customHeight="1">
      <c r="I312" s="41"/>
    </row>
    <row r="313" spans="9:9" ht="15.75" customHeight="1">
      <c r="I313" s="41"/>
    </row>
    <row r="314" spans="9:9" ht="15.75" customHeight="1">
      <c r="I314" s="41"/>
    </row>
    <row r="315" spans="9:9" ht="15.75" customHeight="1">
      <c r="I315" s="41"/>
    </row>
    <row r="316" spans="9:9" ht="15.75" customHeight="1">
      <c r="I316" s="41"/>
    </row>
    <row r="317" spans="9:9" ht="15.75" customHeight="1">
      <c r="I317" s="41"/>
    </row>
    <row r="318" spans="9:9" ht="15.75" customHeight="1">
      <c r="I318" s="41"/>
    </row>
    <row r="319" spans="9:9" ht="15.75" customHeight="1">
      <c r="I319" s="41"/>
    </row>
    <row r="320" spans="9:9" ht="15.75" customHeight="1">
      <c r="I320" s="41"/>
    </row>
    <row r="321" spans="9:9" ht="15.75" customHeight="1">
      <c r="I321" s="41"/>
    </row>
    <row r="322" spans="9:9" ht="15.75" customHeight="1">
      <c r="I322" s="41"/>
    </row>
    <row r="323" spans="9:9" ht="15.75" customHeight="1">
      <c r="I323" s="41"/>
    </row>
    <row r="324" spans="9:9" ht="15.75" customHeight="1">
      <c r="I324" s="41"/>
    </row>
    <row r="325" spans="9:9" ht="15.75" customHeight="1">
      <c r="I325" s="41"/>
    </row>
    <row r="326" spans="9:9" ht="15.75" customHeight="1">
      <c r="I326" s="41"/>
    </row>
    <row r="327" spans="9:9" ht="15.75" customHeight="1">
      <c r="I327" s="41"/>
    </row>
    <row r="328" spans="9:9" ht="15.75" customHeight="1">
      <c r="I328" s="41"/>
    </row>
    <row r="329" spans="9:9" ht="15.75" customHeight="1">
      <c r="I329" s="41"/>
    </row>
    <row r="330" spans="9:9" ht="15.75" customHeight="1">
      <c r="I330" s="41"/>
    </row>
    <row r="331" spans="9:9" ht="15.75" customHeight="1">
      <c r="I331" s="41"/>
    </row>
    <row r="332" spans="9:9" ht="15.75" customHeight="1">
      <c r="I332" s="41"/>
    </row>
    <row r="333" spans="9:9" ht="15.75" customHeight="1">
      <c r="I333" s="41"/>
    </row>
    <row r="334" spans="9:9" ht="15.75" customHeight="1">
      <c r="I334" s="41"/>
    </row>
    <row r="335" spans="9:9" ht="15.75" customHeight="1">
      <c r="I335" s="41"/>
    </row>
    <row r="336" spans="9:9" ht="15.75" customHeight="1">
      <c r="I336" s="41"/>
    </row>
    <row r="337" spans="9:9" ht="15.75" customHeight="1">
      <c r="I337" s="41"/>
    </row>
    <row r="338" spans="9:9" ht="15.75" customHeight="1">
      <c r="I338" s="41"/>
    </row>
    <row r="339" spans="9:9" ht="15.75" customHeight="1">
      <c r="I339" s="41"/>
    </row>
    <row r="340" spans="9:9" ht="15.75" customHeight="1">
      <c r="I340" s="41"/>
    </row>
    <row r="341" spans="9:9" ht="15.75" customHeight="1">
      <c r="I341" s="41"/>
    </row>
    <row r="342" spans="9:9" ht="15.75" customHeight="1">
      <c r="I342" s="41"/>
    </row>
    <row r="343" spans="9:9" ht="15.75" customHeight="1">
      <c r="I343" s="41"/>
    </row>
    <row r="344" spans="9:9" ht="15.75" customHeight="1">
      <c r="I344" s="41"/>
    </row>
    <row r="345" spans="9:9" ht="15.75" customHeight="1">
      <c r="I345" s="41"/>
    </row>
    <row r="346" spans="9:9" ht="15.75" customHeight="1">
      <c r="I346" s="41"/>
    </row>
    <row r="347" spans="9:9" ht="15.75" customHeight="1">
      <c r="I347" s="41"/>
    </row>
    <row r="348" spans="9:9" ht="15.75" customHeight="1">
      <c r="I348" s="41"/>
    </row>
    <row r="349" spans="9:9" ht="15.75" customHeight="1">
      <c r="I349" s="41"/>
    </row>
    <row r="350" spans="9:9" ht="15.75" customHeight="1">
      <c r="I350" s="41"/>
    </row>
    <row r="351" spans="9:9" ht="15.75" customHeight="1">
      <c r="I351" s="41"/>
    </row>
    <row r="352" spans="9:9" ht="15.75" customHeight="1">
      <c r="I352" s="41"/>
    </row>
    <row r="353" spans="9:9" ht="15.75" customHeight="1">
      <c r="I353" s="41"/>
    </row>
    <row r="354" spans="9:9" ht="15.75" customHeight="1">
      <c r="I354" s="41"/>
    </row>
    <row r="355" spans="9:9" ht="15.75" customHeight="1">
      <c r="I355" s="41"/>
    </row>
    <row r="356" spans="9:9" ht="15.75" customHeight="1">
      <c r="I356" s="41"/>
    </row>
    <row r="357" spans="9:9" ht="15.75" customHeight="1">
      <c r="I357" s="41"/>
    </row>
    <row r="358" spans="9:9" ht="15.75" customHeight="1">
      <c r="I358" s="41"/>
    </row>
    <row r="359" spans="9:9" ht="15.75" customHeight="1">
      <c r="I359" s="41"/>
    </row>
    <row r="360" spans="9:9" ht="15.75" customHeight="1">
      <c r="I360" s="41"/>
    </row>
    <row r="361" spans="9:9" ht="15.75" customHeight="1">
      <c r="I361" s="41"/>
    </row>
    <row r="362" spans="9:9" ht="15.75" customHeight="1">
      <c r="I362" s="41"/>
    </row>
    <row r="363" spans="9:9" ht="15.75" customHeight="1">
      <c r="I363" s="41"/>
    </row>
    <row r="364" spans="9:9" ht="15.75" customHeight="1">
      <c r="I364" s="41"/>
    </row>
    <row r="365" spans="9:9" ht="15.75" customHeight="1">
      <c r="I365" s="41"/>
    </row>
    <row r="366" spans="9:9" ht="15.75" customHeight="1">
      <c r="I366" s="41"/>
    </row>
    <row r="367" spans="9:9" ht="15.75" customHeight="1">
      <c r="I367" s="41"/>
    </row>
    <row r="368" spans="9:9" ht="15.75" customHeight="1">
      <c r="I368" s="41"/>
    </row>
    <row r="369" spans="9:9" ht="15.75" customHeight="1">
      <c r="I369" s="41"/>
    </row>
    <row r="370" spans="9:9" ht="15.75" customHeight="1">
      <c r="I370" s="41"/>
    </row>
    <row r="371" spans="9:9" ht="15.75" customHeight="1">
      <c r="I371" s="41"/>
    </row>
    <row r="372" spans="9:9" ht="15.75" customHeight="1">
      <c r="I372" s="41"/>
    </row>
    <row r="373" spans="9:9" ht="15.75" customHeight="1">
      <c r="I373" s="41"/>
    </row>
    <row r="374" spans="9:9" ht="15.75" customHeight="1">
      <c r="I374" s="41"/>
    </row>
    <row r="375" spans="9:9" ht="15.75" customHeight="1">
      <c r="I375" s="41"/>
    </row>
    <row r="376" spans="9:9" ht="15.75" customHeight="1">
      <c r="I376" s="41"/>
    </row>
    <row r="377" spans="9:9" ht="15.75" customHeight="1">
      <c r="I377" s="41"/>
    </row>
    <row r="378" spans="9:9" ht="15.75" customHeight="1">
      <c r="I378" s="41"/>
    </row>
    <row r="379" spans="9:9" ht="15.75" customHeight="1">
      <c r="I379" s="41"/>
    </row>
    <row r="380" spans="9:9" ht="15.75" customHeight="1">
      <c r="I380" s="41"/>
    </row>
    <row r="381" spans="9:9" ht="15.75" customHeight="1">
      <c r="I381" s="41"/>
    </row>
    <row r="382" spans="9:9" ht="15.75" customHeight="1">
      <c r="I382" s="41"/>
    </row>
    <row r="383" spans="9:9" ht="15.75" customHeight="1">
      <c r="I383" s="41"/>
    </row>
    <row r="384" spans="9:9" ht="15.75" customHeight="1">
      <c r="I384" s="41"/>
    </row>
    <row r="385" spans="9:9" ht="15.75" customHeight="1">
      <c r="I385" s="41"/>
    </row>
    <row r="386" spans="9:9" ht="15.75" customHeight="1">
      <c r="I386" s="41"/>
    </row>
    <row r="387" spans="9:9" ht="15.75" customHeight="1">
      <c r="I387" s="41"/>
    </row>
    <row r="388" spans="9:9" ht="15.75" customHeight="1">
      <c r="I388" s="41"/>
    </row>
    <row r="389" spans="9:9" ht="15.75" customHeight="1">
      <c r="I389" s="41"/>
    </row>
    <row r="390" spans="9:9" ht="15.75" customHeight="1">
      <c r="I390" s="41"/>
    </row>
    <row r="391" spans="9:9" ht="15.75" customHeight="1">
      <c r="I391" s="41"/>
    </row>
    <row r="392" spans="9:9" ht="15.75" customHeight="1">
      <c r="I392" s="41"/>
    </row>
    <row r="393" spans="9:9" ht="15.75" customHeight="1">
      <c r="I393" s="41"/>
    </row>
    <row r="394" spans="9:9" ht="15.75" customHeight="1">
      <c r="I394" s="41"/>
    </row>
    <row r="395" spans="9:9" ht="15.75" customHeight="1">
      <c r="I395" s="41"/>
    </row>
    <row r="396" spans="9:9" ht="15.75" customHeight="1">
      <c r="I396" s="41"/>
    </row>
    <row r="397" spans="9:9" ht="15.75" customHeight="1">
      <c r="I397" s="41"/>
    </row>
    <row r="398" spans="9:9" ht="15.75" customHeight="1">
      <c r="I398" s="41"/>
    </row>
    <row r="399" spans="9:9" ht="15.75" customHeight="1">
      <c r="I399" s="41"/>
    </row>
    <row r="400" spans="9:9" ht="15.75" customHeight="1">
      <c r="I400" s="41"/>
    </row>
    <row r="401" spans="9:9" ht="15.75" customHeight="1">
      <c r="I401" s="41"/>
    </row>
    <row r="402" spans="9:9" ht="15.75" customHeight="1">
      <c r="I402" s="41"/>
    </row>
    <row r="403" spans="9:9" ht="15.75" customHeight="1">
      <c r="I403" s="41"/>
    </row>
    <row r="404" spans="9:9" ht="15.75" customHeight="1">
      <c r="I404" s="41"/>
    </row>
    <row r="405" spans="9:9" ht="15.75" customHeight="1">
      <c r="I405" s="41"/>
    </row>
    <row r="406" spans="9:9" ht="15.75" customHeight="1">
      <c r="I406" s="41"/>
    </row>
    <row r="407" spans="9:9" ht="15.75" customHeight="1">
      <c r="I407" s="41"/>
    </row>
    <row r="408" spans="9:9" ht="15.75" customHeight="1">
      <c r="I408" s="41"/>
    </row>
    <row r="409" spans="9:9" ht="15.75" customHeight="1">
      <c r="I409" s="41"/>
    </row>
    <row r="410" spans="9:9" ht="15.75" customHeight="1">
      <c r="I410" s="41"/>
    </row>
    <row r="411" spans="9:9" ht="15.75" customHeight="1">
      <c r="I411" s="41"/>
    </row>
    <row r="412" spans="9:9" ht="15.75" customHeight="1">
      <c r="I412" s="41"/>
    </row>
    <row r="413" spans="9:9" ht="15.75" customHeight="1">
      <c r="I413" s="41"/>
    </row>
    <row r="414" spans="9:9" ht="15.75" customHeight="1">
      <c r="I414" s="41"/>
    </row>
    <row r="415" spans="9:9" ht="15.75" customHeight="1">
      <c r="I415" s="41"/>
    </row>
    <row r="416" spans="9:9" ht="15.75" customHeight="1">
      <c r="I416" s="41"/>
    </row>
    <row r="417" spans="9:9" ht="15.75" customHeight="1">
      <c r="I417" s="41"/>
    </row>
    <row r="418" spans="9:9" ht="15.75" customHeight="1">
      <c r="I418" s="41"/>
    </row>
    <row r="419" spans="9:9" ht="15.75" customHeight="1">
      <c r="I419" s="41"/>
    </row>
    <row r="420" spans="9:9" ht="15.75" customHeight="1">
      <c r="I420" s="41"/>
    </row>
    <row r="421" spans="9:9" ht="15.75" customHeight="1">
      <c r="I421" s="41"/>
    </row>
    <row r="422" spans="9:9" ht="15.75" customHeight="1">
      <c r="I422" s="41"/>
    </row>
    <row r="423" spans="9:9" ht="15.75" customHeight="1">
      <c r="I423" s="41"/>
    </row>
    <row r="424" spans="9:9" ht="15.75" customHeight="1">
      <c r="I424" s="41"/>
    </row>
    <row r="425" spans="9:9" ht="15.75" customHeight="1">
      <c r="I425" s="41"/>
    </row>
    <row r="426" spans="9:9" ht="15.75" customHeight="1">
      <c r="I426" s="41"/>
    </row>
    <row r="427" spans="9:9" ht="15.75" customHeight="1">
      <c r="I427" s="41"/>
    </row>
    <row r="428" spans="9:9" ht="15.75" customHeight="1">
      <c r="I428" s="41"/>
    </row>
    <row r="429" spans="9:9" ht="15.75" customHeight="1">
      <c r="I429" s="41"/>
    </row>
    <row r="430" spans="9:9" ht="15.75" customHeight="1">
      <c r="I430" s="41"/>
    </row>
    <row r="431" spans="9:9" ht="15.75" customHeight="1">
      <c r="I431" s="41"/>
    </row>
    <row r="432" spans="9:9" ht="15.75" customHeight="1">
      <c r="I432" s="41"/>
    </row>
    <row r="433" spans="9:9" ht="15.75" customHeight="1">
      <c r="I433" s="41"/>
    </row>
    <row r="434" spans="9:9" ht="15.75" customHeight="1">
      <c r="I434" s="41"/>
    </row>
    <row r="435" spans="9:9" ht="15.75" customHeight="1">
      <c r="I435" s="41"/>
    </row>
    <row r="436" spans="9:9" ht="15.75" customHeight="1">
      <c r="I436" s="41"/>
    </row>
    <row r="437" spans="9:9" ht="15.75" customHeight="1">
      <c r="I437" s="41"/>
    </row>
    <row r="438" spans="9:9" ht="15.75" customHeight="1">
      <c r="I438" s="41"/>
    </row>
    <row r="439" spans="9:9" ht="15.75" customHeight="1">
      <c r="I439" s="41"/>
    </row>
    <row r="440" spans="9:9" ht="15.75" customHeight="1">
      <c r="I440" s="41"/>
    </row>
    <row r="441" spans="9:9" ht="15.75" customHeight="1">
      <c r="I441" s="41"/>
    </row>
    <row r="442" spans="9:9" ht="15.75" customHeight="1">
      <c r="I442" s="41"/>
    </row>
    <row r="443" spans="9:9" ht="15.75" customHeight="1">
      <c r="I443" s="41"/>
    </row>
    <row r="444" spans="9:9" ht="15.75" customHeight="1">
      <c r="I444" s="41"/>
    </row>
    <row r="445" spans="9:9" ht="15.75" customHeight="1">
      <c r="I445" s="41"/>
    </row>
    <row r="446" spans="9:9" ht="15.75" customHeight="1">
      <c r="I446" s="41"/>
    </row>
    <row r="447" spans="9:9" ht="15.75" customHeight="1">
      <c r="I447" s="41"/>
    </row>
    <row r="448" spans="9:9" ht="15.75" customHeight="1">
      <c r="I448" s="41"/>
    </row>
    <row r="449" spans="9:9" ht="15.75" customHeight="1">
      <c r="I449" s="41"/>
    </row>
    <row r="450" spans="9:9" ht="15.75" customHeight="1">
      <c r="I450" s="41"/>
    </row>
    <row r="451" spans="9:9" ht="15.75" customHeight="1">
      <c r="I451" s="41"/>
    </row>
    <row r="452" spans="9:9" ht="15.75" customHeight="1">
      <c r="I452" s="41"/>
    </row>
    <row r="453" spans="9:9" ht="15.75" customHeight="1">
      <c r="I453" s="41"/>
    </row>
    <row r="454" spans="9:9" ht="15.75" customHeight="1">
      <c r="I454" s="41"/>
    </row>
    <row r="455" spans="9:9" ht="15.75" customHeight="1">
      <c r="I455" s="41"/>
    </row>
    <row r="456" spans="9:9" ht="15.75" customHeight="1">
      <c r="I456" s="41"/>
    </row>
    <row r="457" spans="9:9" ht="15.75" customHeight="1">
      <c r="I457" s="41"/>
    </row>
    <row r="458" spans="9:9" ht="15.75" customHeight="1">
      <c r="I458" s="41"/>
    </row>
    <row r="459" spans="9:9" ht="15.75" customHeight="1">
      <c r="I459" s="41"/>
    </row>
    <row r="460" spans="9:9" ht="15.75" customHeight="1">
      <c r="I460" s="41"/>
    </row>
    <row r="461" spans="9:9" ht="15.75" customHeight="1">
      <c r="I461" s="41"/>
    </row>
    <row r="462" spans="9:9" ht="15.75" customHeight="1">
      <c r="I462" s="41"/>
    </row>
    <row r="463" spans="9:9" ht="15.75" customHeight="1">
      <c r="I463" s="41"/>
    </row>
    <row r="464" spans="9:9" ht="15.75" customHeight="1">
      <c r="I464" s="41"/>
    </row>
    <row r="465" spans="9:9" ht="15.75" customHeight="1">
      <c r="I465" s="41"/>
    </row>
    <row r="466" spans="9:9" ht="15.75" customHeight="1">
      <c r="I466" s="41"/>
    </row>
    <row r="467" spans="9:9" ht="15.75" customHeight="1">
      <c r="I467" s="41"/>
    </row>
    <row r="468" spans="9:9" ht="15.75" customHeight="1">
      <c r="I468" s="41"/>
    </row>
    <row r="469" spans="9:9" ht="15.75" customHeight="1">
      <c r="I469" s="41"/>
    </row>
    <row r="470" spans="9:9" ht="15.75" customHeight="1">
      <c r="I470" s="41"/>
    </row>
    <row r="471" spans="9:9" ht="15.75" customHeight="1">
      <c r="I471" s="41"/>
    </row>
    <row r="472" spans="9:9" ht="15.75" customHeight="1">
      <c r="I472" s="41"/>
    </row>
    <row r="473" spans="9:9" ht="15.75" customHeight="1">
      <c r="I473" s="41"/>
    </row>
    <row r="474" spans="9:9" ht="15.75" customHeight="1">
      <c r="I474" s="41"/>
    </row>
    <row r="475" spans="9:9" ht="15.75" customHeight="1">
      <c r="I475" s="41"/>
    </row>
    <row r="476" spans="9:9" ht="15.75" customHeight="1">
      <c r="I476" s="41"/>
    </row>
    <row r="477" spans="9:9" ht="15.75" customHeight="1">
      <c r="I477" s="41"/>
    </row>
    <row r="478" spans="9:9" ht="15.75" customHeight="1">
      <c r="I478" s="41"/>
    </row>
    <row r="479" spans="9:9" ht="15.75" customHeight="1">
      <c r="I479" s="41"/>
    </row>
    <row r="480" spans="9:9" ht="15.75" customHeight="1">
      <c r="I480" s="41"/>
    </row>
    <row r="481" spans="9:9" ht="15.75" customHeight="1">
      <c r="I481" s="41"/>
    </row>
    <row r="482" spans="9:9" ht="15.75" customHeight="1">
      <c r="I482" s="41"/>
    </row>
    <row r="483" spans="9:9" ht="15.75" customHeight="1">
      <c r="I483" s="41"/>
    </row>
    <row r="484" spans="9:9" ht="15.75" customHeight="1">
      <c r="I484" s="41"/>
    </row>
    <row r="485" spans="9:9" ht="15.75" customHeight="1">
      <c r="I485" s="41"/>
    </row>
    <row r="486" spans="9:9" ht="15.75" customHeight="1">
      <c r="I486" s="41"/>
    </row>
    <row r="487" spans="9:9" ht="15.75" customHeight="1">
      <c r="I487" s="41"/>
    </row>
    <row r="488" spans="9:9" ht="15.75" customHeight="1">
      <c r="I488" s="41"/>
    </row>
    <row r="489" spans="9:9" ht="15.75" customHeight="1">
      <c r="I489" s="41"/>
    </row>
    <row r="490" spans="9:9" ht="15.75" customHeight="1">
      <c r="I490" s="41"/>
    </row>
    <row r="491" spans="9:9" ht="15.75" customHeight="1">
      <c r="I491" s="41"/>
    </row>
    <row r="492" spans="9:9" ht="15.75" customHeight="1">
      <c r="I492" s="41"/>
    </row>
    <row r="493" spans="9:9" ht="15.75" customHeight="1">
      <c r="I493" s="41"/>
    </row>
    <row r="494" spans="9:9" ht="15.75" customHeight="1">
      <c r="I494" s="41"/>
    </row>
    <row r="495" spans="9:9" ht="15.75" customHeight="1">
      <c r="I495" s="41"/>
    </row>
    <row r="496" spans="9:9" ht="15.75" customHeight="1">
      <c r="I496" s="41"/>
    </row>
    <row r="497" spans="9:9" ht="15.75" customHeight="1">
      <c r="I497" s="41"/>
    </row>
    <row r="498" spans="9:9" ht="15.75" customHeight="1">
      <c r="I498" s="41"/>
    </row>
    <row r="499" spans="9:9" ht="15.75" customHeight="1">
      <c r="I499" s="41"/>
    </row>
    <row r="500" spans="9:9" ht="15.75" customHeight="1">
      <c r="I500" s="41"/>
    </row>
    <row r="501" spans="9:9" ht="15.75" customHeight="1">
      <c r="I501" s="41"/>
    </row>
    <row r="502" spans="9:9" ht="15.75" customHeight="1">
      <c r="I502" s="41"/>
    </row>
    <row r="503" spans="9:9" ht="15.75" customHeight="1">
      <c r="I503" s="41"/>
    </row>
    <row r="504" spans="9:9" ht="15.75" customHeight="1">
      <c r="I504" s="41"/>
    </row>
    <row r="505" spans="9:9" ht="15.75" customHeight="1">
      <c r="I505" s="41"/>
    </row>
    <row r="506" spans="9:9" ht="15.75" customHeight="1">
      <c r="I506" s="41"/>
    </row>
    <row r="507" spans="9:9" ht="15.75" customHeight="1">
      <c r="I507" s="41"/>
    </row>
    <row r="508" spans="9:9" ht="15.75" customHeight="1">
      <c r="I508" s="41"/>
    </row>
    <row r="509" spans="9:9" ht="15.75" customHeight="1">
      <c r="I509" s="41"/>
    </row>
    <row r="510" spans="9:9" ht="15.75" customHeight="1">
      <c r="I510" s="41"/>
    </row>
    <row r="511" spans="9:9" ht="15.75" customHeight="1">
      <c r="I511" s="41"/>
    </row>
    <row r="512" spans="9:9" ht="15.75" customHeight="1">
      <c r="I512" s="41"/>
    </row>
    <row r="513" spans="9:9" ht="15.75" customHeight="1">
      <c r="I513" s="41"/>
    </row>
    <row r="514" spans="9:9" ht="15.75" customHeight="1">
      <c r="I514" s="41"/>
    </row>
    <row r="515" spans="9:9" ht="15.75" customHeight="1">
      <c r="I515" s="41"/>
    </row>
    <row r="516" spans="9:9" ht="15.75" customHeight="1">
      <c r="I516" s="41"/>
    </row>
    <row r="517" spans="9:9" ht="15.75" customHeight="1">
      <c r="I517" s="41"/>
    </row>
    <row r="518" spans="9:9" ht="15.75" customHeight="1">
      <c r="I518" s="41"/>
    </row>
    <row r="519" spans="9:9" ht="15.75" customHeight="1">
      <c r="I519" s="41"/>
    </row>
    <row r="520" spans="9:9" ht="15.75" customHeight="1">
      <c r="I520" s="41"/>
    </row>
    <row r="521" spans="9:9" ht="15.75" customHeight="1">
      <c r="I521" s="41"/>
    </row>
    <row r="522" spans="9:9" ht="15.75" customHeight="1">
      <c r="I522" s="41"/>
    </row>
    <row r="523" spans="9:9" ht="15.75" customHeight="1">
      <c r="I523" s="41"/>
    </row>
    <row r="524" spans="9:9" ht="15.75" customHeight="1">
      <c r="I524" s="41"/>
    </row>
    <row r="525" spans="9:9" ht="15.75" customHeight="1">
      <c r="I525" s="41"/>
    </row>
    <row r="526" spans="9:9" ht="15.75" customHeight="1">
      <c r="I526" s="41"/>
    </row>
    <row r="527" spans="9:9" ht="15.75" customHeight="1">
      <c r="I527" s="41"/>
    </row>
    <row r="528" spans="9:9" ht="15.75" customHeight="1">
      <c r="I528" s="41"/>
    </row>
    <row r="529" spans="9:9" ht="15.75" customHeight="1">
      <c r="I529" s="41"/>
    </row>
    <row r="530" spans="9:9" ht="15.75" customHeight="1">
      <c r="I530" s="41"/>
    </row>
    <row r="531" spans="9:9" ht="15.75" customHeight="1">
      <c r="I531" s="41"/>
    </row>
    <row r="532" spans="9:9" ht="15.75" customHeight="1">
      <c r="I532" s="41"/>
    </row>
    <row r="533" spans="9:9" ht="15.75" customHeight="1">
      <c r="I533" s="41"/>
    </row>
    <row r="534" spans="9:9" ht="15.75" customHeight="1">
      <c r="I534" s="41"/>
    </row>
    <row r="535" spans="9:9" ht="15.75" customHeight="1">
      <c r="I535" s="41"/>
    </row>
    <row r="536" spans="9:9" ht="15.75" customHeight="1">
      <c r="I536" s="41"/>
    </row>
    <row r="537" spans="9:9" ht="15.75" customHeight="1">
      <c r="I537" s="41"/>
    </row>
    <row r="538" spans="9:9" ht="15.75" customHeight="1">
      <c r="I538" s="41"/>
    </row>
    <row r="539" spans="9:9" ht="15.75" customHeight="1">
      <c r="I539" s="41"/>
    </row>
    <row r="540" spans="9:9" ht="15.75" customHeight="1">
      <c r="I540" s="41"/>
    </row>
    <row r="541" spans="9:9" ht="15.75" customHeight="1">
      <c r="I541" s="41"/>
    </row>
    <row r="542" spans="9:9" ht="15.75" customHeight="1">
      <c r="I542" s="41"/>
    </row>
    <row r="543" spans="9:9" ht="15.75" customHeight="1">
      <c r="I543" s="41"/>
    </row>
    <row r="544" spans="9:9" ht="15.75" customHeight="1">
      <c r="I544" s="41"/>
    </row>
    <row r="545" spans="9:9" ht="15.75" customHeight="1">
      <c r="I545" s="41"/>
    </row>
    <row r="546" spans="9:9" ht="15.75" customHeight="1">
      <c r="I546" s="41"/>
    </row>
    <row r="547" spans="9:9" ht="15.75" customHeight="1">
      <c r="I547" s="41"/>
    </row>
    <row r="548" spans="9:9" ht="15.75" customHeight="1">
      <c r="I548" s="41"/>
    </row>
    <row r="549" spans="9:9" ht="15.75" customHeight="1">
      <c r="I549" s="41"/>
    </row>
    <row r="550" spans="9:9" ht="15.75" customHeight="1">
      <c r="I550" s="41"/>
    </row>
    <row r="551" spans="9:9" ht="15.75" customHeight="1">
      <c r="I551" s="41"/>
    </row>
    <row r="552" spans="9:9" ht="15.75" customHeight="1">
      <c r="I552" s="41"/>
    </row>
    <row r="553" spans="9:9" ht="15.75" customHeight="1">
      <c r="I553" s="41"/>
    </row>
    <row r="554" spans="9:9" ht="15.75" customHeight="1">
      <c r="I554" s="41"/>
    </row>
    <row r="555" spans="9:9" ht="15.75" customHeight="1">
      <c r="I555" s="41"/>
    </row>
    <row r="556" spans="9:9" ht="15.75" customHeight="1">
      <c r="I556" s="41"/>
    </row>
    <row r="557" spans="9:9" ht="15.75" customHeight="1">
      <c r="I557" s="41"/>
    </row>
    <row r="558" spans="9:9" ht="15.75" customHeight="1">
      <c r="I558" s="41"/>
    </row>
    <row r="559" spans="9:9" ht="15.75" customHeight="1">
      <c r="I559" s="41"/>
    </row>
    <row r="560" spans="9:9" ht="15.75" customHeight="1">
      <c r="I560" s="41"/>
    </row>
    <row r="561" spans="9:9" ht="15.75" customHeight="1">
      <c r="I561" s="41"/>
    </row>
    <row r="562" spans="9:9" ht="15.75" customHeight="1">
      <c r="I562" s="41"/>
    </row>
    <row r="563" spans="9:9" ht="15.75" customHeight="1">
      <c r="I563" s="41"/>
    </row>
    <row r="564" spans="9:9" ht="15.75" customHeight="1">
      <c r="I564" s="41"/>
    </row>
    <row r="565" spans="9:9" ht="15.75" customHeight="1">
      <c r="I565" s="41"/>
    </row>
    <row r="566" spans="9:9" ht="15.75" customHeight="1">
      <c r="I566" s="41"/>
    </row>
    <row r="567" spans="9:9" ht="15.75" customHeight="1">
      <c r="I567" s="41"/>
    </row>
    <row r="568" spans="9:9" ht="15.75" customHeight="1">
      <c r="I568" s="41"/>
    </row>
    <row r="569" spans="9:9" ht="15.75" customHeight="1">
      <c r="I569" s="41"/>
    </row>
    <row r="570" spans="9:9" ht="15.75" customHeight="1">
      <c r="I570" s="41"/>
    </row>
    <row r="571" spans="9:9" ht="15.75" customHeight="1">
      <c r="I571" s="41"/>
    </row>
    <row r="572" spans="9:9" ht="15.75" customHeight="1">
      <c r="I572" s="41"/>
    </row>
    <row r="573" spans="9:9" ht="15.75" customHeight="1">
      <c r="I573" s="41"/>
    </row>
    <row r="574" spans="9:9" ht="15.75" customHeight="1">
      <c r="I574" s="41"/>
    </row>
    <row r="575" spans="9:9" ht="15.75" customHeight="1">
      <c r="I575" s="41"/>
    </row>
    <row r="576" spans="9:9" ht="15.75" customHeight="1">
      <c r="I576" s="41"/>
    </row>
    <row r="577" spans="9:9" ht="15.75" customHeight="1">
      <c r="I577" s="41"/>
    </row>
    <row r="578" spans="9:9" ht="15.75" customHeight="1">
      <c r="I578" s="41"/>
    </row>
    <row r="579" spans="9:9" ht="15.75" customHeight="1">
      <c r="I579" s="41"/>
    </row>
    <row r="580" spans="9:9" ht="15.75" customHeight="1">
      <c r="I580" s="41"/>
    </row>
    <row r="581" spans="9:9" ht="15.75" customHeight="1">
      <c r="I581" s="41"/>
    </row>
    <row r="582" spans="9:9" ht="15.75" customHeight="1">
      <c r="I582" s="41"/>
    </row>
    <row r="583" spans="9:9" ht="15.75" customHeight="1">
      <c r="I583" s="41"/>
    </row>
    <row r="584" spans="9:9" ht="15.75" customHeight="1">
      <c r="I584" s="41"/>
    </row>
    <row r="585" spans="9:9" ht="15.75" customHeight="1">
      <c r="I585" s="41"/>
    </row>
    <row r="586" spans="9:9" ht="15.75" customHeight="1">
      <c r="I586" s="41"/>
    </row>
    <row r="587" spans="9:9" ht="15.75" customHeight="1">
      <c r="I587" s="41"/>
    </row>
    <row r="588" spans="9:9" ht="15.75" customHeight="1">
      <c r="I588" s="41"/>
    </row>
    <row r="589" spans="9:9" ht="15.75" customHeight="1">
      <c r="I589" s="41"/>
    </row>
    <row r="590" spans="9:9" ht="15.75" customHeight="1">
      <c r="I590" s="41"/>
    </row>
    <row r="591" spans="9:9" ht="15.75" customHeight="1">
      <c r="I591" s="41"/>
    </row>
    <row r="592" spans="9:9" ht="15.75" customHeight="1">
      <c r="I592" s="41"/>
    </row>
    <row r="593" spans="9:9" ht="15.75" customHeight="1">
      <c r="I593" s="41"/>
    </row>
    <row r="594" spans="9:9" ht="15.75" customHeight="1">
      <c r="I594" s="41"/>
    </row>
    <row r="595" spans="9:9" ht="15.75" customHeight="1">
      <c r="I595" s="41"/>
    </row>
    <row r="596" spans="9:9" ht="15.75" customHeight="1">
      <c r="I596" s="41"/>
    </row>
    <row r="597" spans="9:9" ht="15.75" customHeight="1">
      <c r="I597" s="41"/>
    </row>
    <row r="598" spans="9:9" ht="15.75" customHeight="1">
      <c r="I598" s="41"/>
    </row>
    <row r="599" spans="9:9" ht="15.75" customHeight="1">
      <c r="I599" s="41"/>
    </row>
    <row r="600" spans="9:9" ht="15.75" customHeight="1">
      <c r="I600" s="41"/>
    </row>
    <row r="601" spans="9:9" ht="15.75" customHeight="1">
      <c r="I601" s="41"/>
    </row>
    <row r="602" spans="9:9" ht="15.75" customHeight="1">
      <c r="I602" s="41"/>
    </row>
    <row r="603" spans="9:9" ht="15.75" customHeight="1">
      <c r="I603" s="41"/>
    </row>
    <row r="604" spans="9:9" ht="15.75" customHeight="1">
      <c r="I604" s="41"/>
    </row>
    <row r="605" spans="9:9" ht="15.75" customHeight="1">
      <c r="I605" s="41"/>
    </row>
    <row r="606" spans="9:9" ht="15.75" customHeight="1">
      <c r="I606" s="41"/>
    </row>
    <row r="607" spans="9:9" ht="15.75" customHeight="1">
      <c r="I607" s="41"/>
    </row>
    <row r="608" spans="9:9" ht="15.75" customHeight="1">
      <c r="I608" s="41"/>
    </row>
    <row r="609" spans="9:9" ht="15.75" customHeight="1">
      <c r="I609" s="41"/>
    </row>
    <row r="610" spans="9:9" ht="15.75" customHeight="1">
      <c r="I610" s="41"/>
    </row>
    <row r="611" spans="9:9" ht="15.75" customHeight="1">
      <c r="I611" s="41"/>
    </row>
    <row r="612" spans="9:9" ht="15.75" customHeight="1">
      <c r="I612" s="41"/>
    </row>
    <row r="613" spans="9:9" ht="15.75" customHeight="1">
      <c r="I613" s="41"/>
    </row>
    <row r="614" spans="9:9" ht="15.75" customHeight="1">
      <c r="I614" s="41"/>
    </row>
    <row r="615" spans="9:9" ht="15.75" customHeight="1">
      <c r="I615" s="41"/>
    </row>
    <row r="616" spans="9:9" ht="15.75" customHeight="1">
      <c r="I616" s="41"/>
    </row>
    <row r="617" spans="9:9" ht="15.75" customHeight="1">
      <c r="I617" s="41"/>
    </row>
    <row r="618" spans="9:9" ht="15.75" customHeight="1">
      <c r="I618" s="41"/>
    </row>
    <row r="619" spans="9:9" ht="15.75" customHeight="1">
      <c r="I619" s="41"/>
    </row>
    <row r="620" spans="9:9" ht="15.75" customHeight="1">
      <c r="I620" s="41"/>
    </row>
    <row r="621" spans="9:9" ht="15.75" customHeight="1">
      <c r="I621" s="41"/>
    </row>
    <row r="622" spans="9:9" ht="15.75" customHeight="1">
      <c r="I622" s="41"/>
    </row>
    <row r="623" spans="9:9" ht="15.75" customHeight="1">
      <c r="I623" s="41"/>
    </row>
    <row r="624" spans="9:9" ht="15.75" customHeight="1">
      <c r="I624" s="41"/>
    </row>
    <row r="625" spans="9:9" ht="15.75" customHeight="1">
      <c r="I625" s="41"/>
    </row>
    <row r="626" spans="9:9" ht="15.75" customHeight="1">
      <c r="I626" s="41"/>
    </row>
    <row r="627" spans="9:9" ht="15.75" customHeight="1">
      <c r="I627" s="41"/>
    </row>
    <row r="628" spans="9:9" ht="15.75" customHeight="1">
      <c r="I628" s="41"/>
    </row>
    <row r="629" spans="9:9" ht="15.75" customHeight="1">
      <c r="I629" s="41"/>
    </row>
    <row r="630" spans="9:9" ht="15.75" customHeight="1">
      <c r="I630" s="41"/>
    </row>
    <row r="631" spans="9:9" ht="15.75" customHeight="1">
      <c r="I631" s="41"/>
    </row>
    <row r="632" spans="9:9" ht="15.75" customHeight="1">
      <c r="I632" s="41"/>
    </row>
    <row r="633" spans="9:9" ht="15.75" customHeight="1">
      <c r="I633" s="41"/>
    </row>
    <row r="634" spans="9:9" ht="15.75" customHeight="1">
      <c r="I634" s="41"/>
    </row>
    <row r="635" spans="9:9" ht="15.75" customHeight="1">
      <c r="I635" s="41"/>
    </row>
    <row r="636" spans="9:9" ht="15.75" customHeight="1">
      <c r="I636" s="41"/>
    </row>
    <row r="637" spans="9:9" ht="15.75" customHeight="1">
      <c r="I637" s="41"/>
    </row>
    <row r="638" spans="9:9" ht="15.75" customHeight="1">
      <c r="I638" s="41"/>
    </row>
    <row r="639" spans="9:9" ht="15.75" customHeight="1">
      <c r="I639" s="41"/>
    </row>
    <row r="640" spans="9:9" ht="15.75" customHeight="1">
      <c r="I640" s="41"/>
    </row>
    <row r="641" spans="9:9" ht="15.75" customHeight="1">
      <c r="I641" s="41"/>
    </row>
    <row r="642" spans="9:9" ht="15.75" customHeight="1">
      <c r="I642" s="41"/>
    </row>
    <row r="643" spans="9:9" ht="15.75" customHeight="1">
      <c r="I643" s="41"/>
    </row>
    <row r="644" spans="9:9" ht="15.75" customHeight="1">
      <c r="I644" s="41"/>
    </row>
    <row r="645" spans="9:9" ht="15.75" customHeight="1">
      <c r="I645" s="41"/>
    </row>
    <row r="646" spans="9:9" ht="15.75" customHeight="1">
      <c r="I646" s="41"/>
    </row>
    <row r="647" spans="9:9" ht="15.75" customHeight="1">
      <c r="I647" s="41"/>
    </row>
    <row r="648" spans="9:9" ht="15.75" customHeight="1">
      <c r="I648" s="41"/>
    </row>
    <row r="649" spans="9:9" ht="15.75" customHeight="1">
      <c r="I649" s="41"/>
    </row>
    <row r="650" spans="9:9" ht="15.75" customHeight="1">
      <c r="I650" s="41"/>
    </row>
    <row r="651" spans="9:9" ht="15.75" customHeight="1">
      <c r="I651" s="41"/>
    </row>
    <row r="652" spans="9:9" ht="15.75" customHeight="1">
      <c r="I652" s="41"/>
    </row>
    <row r="653" spans="9:9" ht="15.75" customHeight="1">
      <c r="I653" s="41"/>
    </row>
    <row r="654" spans="9:9" ht="15.75" customHeight="1">
      <c r="I654" s="41"/>
    </row>
    <row r="655" spans="9:9" ht="15.75" customHeight="1">
      <c r="I655" s="41"/>
    </row>
    <row r="656" spans="9:9" ht="15.75" customHeight="1">
      <c r="I656" s="41"/>
    </row>
    <row r="657" spans="9:9" ht="15.75" customHeight="1">
      <c r="I657" s="41"/>
    </row>
    <row r="658" spans="9:9" ht="15.75" customHeight="1">
      <c r="I658" s="41"/>
    </row>
    <row r="659" spans="9:9" ht="15.75" customHeight="1">
      <c r="I659" s="41"/>
    </row>
    <row r="660" spans="9:9" ht="15.75" customHeight="1">
      <c r="I660" s="41"/>
    </row>
    <row r="661" spans="9:9" ht="15.75" customHeight="1">
      <c r="I661" s="41"/>
    </row>
    <row r="662" spans="9:9" ht="15.75" customHeight="1">
      <c r="I662" s="41"/>
    </row>
    <row r="663" spans="9:9" ht="15.75" customHeight="1">
      <c r="I663" s="41"/>
    </row>
    <row r="664" spans="9:9" ht="15.75" customHeight="1">
      <c r="I664" s="41"/>
    </row>
    <row r="665" spans="9:9" ht="15.75" customHeight="1">
      <c r="I665" s="41"/>
    </row>
    <row r="666" spans="9:9" ht="15.75" customHeight="1">
      <c r="I666" s="41"/>
    </row>
    <row r="667" spans="9:9" ht="15.75" customHeight="1">
      <c r="I667" s="41"/>
    </row>
    <row r="668" spans="9:9" ht="15.75" customHeight="1">
      <c r="I668" s="41"/>
    </row>
    <row r="669" spans="9:9" ht="15.75" customHeight="1">
      <c r="I669" s="41"/>
    </row>
    <row r="670" spans="9:9" ht="15.75" customHeight="1">
      <c r="I670" s="41"/>
    </row>
    <row r="671" spans="9:9" ht="15.75" customHeight="1">
      <c r="I671" s="41"/>
    </row>
    <row r="672" spans="9:9" ht="15.75" customHeight="1">
      <c r="I672" s="41"/>
    </row>
    <row r="673" spans="9:9" ht="15.75" customHeight="1">
      <c r="I673" s="41"/>
    </row>
    <row r="674" spans="9:9" ht="15.75" customHeight="1">
      <c r="I674" s="41"/>
    </row>
    <row r="675" spans="9:9" ht="15.75" customHeight="1">
      <c r="I675" s="41"/>
    </row>
    <row r="676" spans="9:9" ht="15.75" customHeight="1">
      <c r="I676" s="41"/>
    </row>
    <row r="677" spans="9:9" ht="15.75" customHeight="1">
      <c r="I677" s="41"/>
    </row>
    <row r="678" spans="9:9" ht="15.75" customHeight="1">
      <c r="I678" s="41"/>
    </row>
    <row r="679" spans="9:9" ht="15.75" customHeight="1">
      <c r="I679" s="41"/>
    </row>
    <row r="680" spans="9:9" ht="15.75" customHeight="1">
      <c r="I680" s="41"/>
    </row>
    <row r="681" spans="9:9" ht="15.75" customHeight="1">
      <c r="I681" s="41"/>
    </row>
    <row r="682" spans="9:9" ht="15.75" customHeight="1">
      <c r="I682" s="41"/>
    </row>
    <row r="683" spans="9:9" ht="15.75" customHeight="1">
      <c r="I683" s="41"/>
    </row>
    <row r="684" spans="9:9" ht="15.75" customHeight="1">
      <c r="I684" s="41"/>
    </row>
    <row r="685" spans="9:9" ht="15.75" customHeight="1">
      <c r="I685" s="41"/>
    </row>
    <row r="686" spans="9:9" ht="15.75" customHeight="1">
      <c r="I686" s="41"/>
    </row>
    <row r="687" spans="9:9" ht="15.75" customHeight="1">
      <c r="I687" s="41"/>
    </row>
    <row r="688" spans="9:9" ht="15.75" customHeight="1">
      <c r="I688" s="41"/>
    </row>
    <row r="689" spans="9:9" ht="15.75" customHeight="1">
      <c r="I689" s="41"/>
    </row>
    <row r="690" spans="9:9" ht="15.75" customHeight="1">
      <c r="I690" s="41"/>
    </row>
    <row r="691" spans="9:9" ht="15.75" customHeight="1">
      <c r="I691" s="41"/>
    </row>
    <row r="692" spans="9:9" ht="15.75" customHeight="1">
      <c r="I692" s="41"/>
    </row>
    <row r="693" spans="9:9" ht="15.75" customHeight="1">
      <c r="I693" s="41"/>
    </row>
    <row r="694" spans="9:9" ht="15.75" customHeight="1">
      <c r="I694" s="41"/>
    </row>
    <row r="695" spans="9:9" ht="15.75" customHeight="1">
      <c r="I695" s="41"/>
    </row>
    <row r="696" spans="9:9" ht="15.75" customHeight="1">
      <c r="I696" s="41"/>
    </row>
    <row r="697" spans="9:9" ht="15.75" customHeight="1">
      <c r="I697" s="41"/>
    </row>
    <row r="698" spans="9:9" ht="15.75" customHeight="1">
      <c r="I698" s="41"/>
    </row>
    <row r="699" spans="9:9" ht="15.75" customHeight="1">
      <c r="I699" s="41"/>
    </row>
    <row r="700" spans="9:9" ht="15.75" customHeight="1">
      <c r="I700" s="41"/>
    </row>
    <row r="701" spans="9:9" ht="15.75" customHeight="1">
      <c r="I701" s="41"/>
    </row>
    <row r="702" spans="9:9" ht="15.75" customHeight="1">
      <c r="I702" s="41"/>
    </row>
    <row r="703" spans="9:9" ht="15.75" customHeight="1">
      <c r="I703" s="41"/>
    </row>
    <row r="704" spans="9:9" ht="15.75" customHeight="1">
      <c r="I704" s="41"/>
    </row>
    <row r="705" spans="9:9" ht="15.75" customHeight="1">
      <c r="I705" s="41"/>
    </row>
    <row r="706" spans="9:9" ht="15.75" customHeight="1">
      <c r="I706" s="41"/>
    </row>
    <row r="707" spans="9:9" ht="15.75" customHeight="1">
      <c r="I707" s="41"/>
    </row>
    <row r="708" spans="9:9" ht="15.75" customHeight="1">
      <c r="I708" s="41"/>
    </row>
    <row r="709" spans="9:9" ht="15.75" customHeight="1">
      <c r="I709" s="41"/>
    </row>
    <row r="710" spans="9:9" ht="15.75" customHeight="1">
      <c r="I710" s="41"/>
    </row>
    <row r="711" spans="9:9" ht="15.75" customHeight="1">
      <c r="I711" s="41"/>
    </row>
    <row r="712" spans="9:9" ht="15.75" customHeight="1">
      <c r="I712" s="41"/>
    </row>
    <row r="713" spans="9:9" ht="15.75" customHeight="1">
      <c r="I713" s="41"/>
    </row>
    <row r="714" spans="9:9" ht="15.75" customHeight="1">
      <c r="I714" s="41"/>
    </row>
    <row r="715" spans="9:9" ht="15.75" customHeight="1">
      <c r="I715" s="41"/>
    </row>
    <row r="716" spans="9:9" ht="15.75" customHeight="1">
      <c r="I716" s="41"/>
    </row>
    <row r="717" spans="9:9" ht="15.75" customHeight="1">
      <c r="I717" s="41"/>
    </row>
    <row r="718" spans="9:9" ht="15.75" customHeight="1">
      <c r="I718" s="41"/>
    </row>
    <row r="719" spans="9:9" ht="15.75" customHeight="1">
      <c r="I719" s="41"/>
    </row>
    <row r="720" spans="9:9" ht="15.75" customHeight="1">
      <c r="I720" s="41"/>
    </row>
    <row r="721" spans="9:9" ht="15.75" customHeight="1">
      <c r="I721" s="41"/>
    </row>
    <row r="722" spans="9:9" ht="15.75" customHeight="1">
      <c r="I722" s="41"/>
    </row>
    <row r="723" spans="9:9" ht="15.75" customHeight="1">
      <c r="I723" s="41"/>
    </row>
    <row r="724" spans="9:9" ht="15.75" customHeight="1">
      <c r="I724" s="41"/>
    </row>
    <row r="725" spans="9:9" ht="15.75" customHeight="1">
      <c r="I725" s="41"/>
    </row>
    <row r="726" spans="9:9" ht="15.75" customHeight="1">
      <c r="I726" s="41"/>
    </row>
    <row r="727" spans="9:9" ht="15.75" customHeight="1">
      <c r="I727" s="41"/>
    </row>
    <row r="728" spans="9:9" ht="15.75" customHeight="1">
      <c r="I728" s="41"/>
    </row>
    <row r="729" spans="9:9" ht="15.75" customHeight="1">
      <c r="I729" s="41"/>
    </row>
    <row r="730" spans="9:9" ht="15.75" customHeight="1">
      <c r="I730" s="41"/>
    </row>
    <row r="731" spans="9:9" ht="15.75" customHeight="1">
      <c r="I731" s="41"/>
    </row>
    <row r="732" spans="9:9" ht="15.75" customHeight="1">
      <c r="I732" s="41"/>
    </row>
    <row r="733" spans="9:9" ht="15.75" customHeight="1">
      <c r="I733" s="41"/>
    </row>
    <row r="734" spans="9:9" ht="15.75" customHeight="1">
      <c r="I734" s="41"/>
    </row>
    <row r="735" spans="9:9" ht="15.75" customHeight="1">
      <c r="I735" s="41"/>
    </row>
    <row r="736" spans="9:9" ht="15.75" customHeight="1">
      <c r="I736" s="41"/>
    </row>
    <row r="737" spans="9:9" ht="15.75" customHeight="1">
      <c r="I737" s="41"/>
    </row>
    <row r="738" spans="9:9" ht="15.75" customHeight="1">
      <c r="I738" s="41"/>
    </row>
    <row r="739" spans="9:9" ht="15.75" customHeight="1">
      <c r="I739" s="41"/>
    </row>
    <row r="740" spans="9:9" ht="15.75" customHeight="1">
      <c r="I740" s="41"/>
    </row>
    <row r="741" spans="9:9" ht="15.75" customHeight="1">
      <c r="I741" s="41"/>
    </row>
    <row r="742" spans="9:9" ht="15.75" customHeight="1">
      <c r="I742" s="41"/>
    </row>
    <row r="743" spans="9:9" ht="15.75" customHeight="1">
      <c r="I743" s="41"/>
    </row>
    <row r="744" spans="9:9" ht="15.75" customHeight="1">
      <c r="I744" s="41"/>
    </row>
    <row r="745" spans="9:9" ht="15.75" customHeight="1">
      <c r="I745" s="41"/>
    </row>
    <row r="746" spans="9:9" ht="15.75" customHeight="1">
      <c r="I746" s="41"/>
    </row>
    <row r="747" spans="9:9" ht="15.75" customHeight="1">
      <c r="I747" s="41"/>
    </row>
    <row r="748" spans="9:9" ht="15.75" customHeight="1">
      <c r="I748" s="41"/>
    </row>
    <row r="749" spans="9:9" ht="15.75" customHeight="1">
      <c r="I749" s="41"/>
    </row>
    <row r="750" spans="9:9" ht="15.75" customHeight="1">
      <c r="I750" s="41"/>
    </row>
    <row r="751" spans="9:9" ht="15.75" customHeight="1">
      <c r="I751" s="41"/>
    </row>
    <row r="752" spans="9:9" ht="15.75" customHeight="1">
      <c r="I752" s="41"/>
    </row>
    <row r="753" spans="9:9" ht="15.75" customHeight="1">
      <c r="I753" s="41"/>
    </row>
    <row r="754" spans="9:9" ht="15.75" customHeight="1">
      <c r="I754" s="41"/>
    </row>
    <row r="755" spans="9:9" ht="15.75" customHeight="1">
      <c r="I755" s="41"/>
    </row>
    <row r="756" spans="9:9" ht="15.75" customHeight="1">
      <c r="I756" s="41"/>
    </row>
    <row r="757" spans="9:9" ht="15.75" customHeight="1">
      <c r="I757" s="41"/>
    </row>
    <row r="758" spans="9:9" ht="15.75" customHeight="1">
      <c r="I758" s="41"/>
    </row>
    <row r="759" spans="9:9" ht="15.75" customHeight="1">
      <c r="I759" s="41"/>
    </row>
    <row r="760" spans="9:9" ht="15.75" customHeight="1">
      <c r="I760" s="41"/>
    </row>
    <row r="761" spans="9:9" ht="15.75" customHeight="1">
      <c r="I761" s="41"/>
    </row>
    <row r="762" spans="9:9" ht="15.75" customHeight="1">
      <c r="I762" s="41"/>
    </row>
    <row r="763" spans="9:9" ht="15.75" customHeight="1">
      <c r="I763" s="41"/>
    </row>
    <row r="764" spans="9:9" ht="15.75" customHeight="1">
      <c r="I764" s="41"/>
    </row>
    <row r="765" spans="9:9" ht="15.75" customHeight="1">
      <c r="I765" s="41"/>
    </row>
    <row r="766" spans="9:9" ht="15.75" customHeight="1">
      <c r="I766" s="41"/>
    </row>
    <row r="767" spans="9:9" ht="15.75" customHeight="1">
      <c r="I767" s="41"/>
    </row>
    <row r="768" spans="9:9" ht="15.75" customHeight="1">
      <c r="I768" s="41"/>
    </row>
    <row r="769" spans="9:9" ht="15.75" customHeight="1">
      <c r="I769" s="41"/>
    </row>
    <row r="770" spans="9:9" ht="15.75" customHeight="1">
      <c r="I770" s="41"/>
    </row>
    <row r="771" spans="9:9" ht="15.75" customHeight="1">
      <c r="I771" s="41"/>
    </row>
    <row r="772" spans="9:9" ht="15.75" customHeight="1">
      <c r="I772" s="41"/>
    </row>
    <row r="773" spans="9:9" ht="15.75" customHeight="1">
      <c r="I773" s="41"/>
    </row>
    <row r="774" spans="9:9" ht="15.75" customHeight="1">
      <c r="I774" s="41"/>
    </row>
    <row r="775" spans="9:9" ht="15.75" customHeight="1">
      <c r="I775" s="41"/>
    </row>
    <row r="776" spans="9:9" ht="15.75" customHeight="1">
      <c r="I776" s="41"/>
    </row>
    <row r="777" spans="9:9" ht="15.75" customHeight="1">
      <c r="I777" s="41"/>
    </row>
    <row r="778" spans="9:9" ht="15.75" customHeight="1">
      <c r="I778" s="41"/>
    </row>
    <row r="779" spans="9:9" ht="15.75" customHeight="1">
      <c r="I779" s="41"/>
    </row>
    <row r="780" spans="9:9" ht="15.75" customHeight="1">
      <c r="I780" s="41"/>
    </row>
    <row r="781" spans="9:9" ht="15.75" customHeight="1">
      <c r="I781" s="41"/>
    </row>
    <row r="782" spans="9:9" ht="15.75" customHeight="1">
      <c r="I782" s="41"/>
    </row>
    <row r="783" spans="9:9" ht="15.75" customHeight="1">
      <c r="I783" s="41"/>
    </row>
    <row r="784" spans="9:9" ht="15.75" customHeight="1">
      <c r="I784" s="41"/>
    </row>
    <row r="785" spans="9:9" ht="15.75" customHeight="1">
      <c r="I785" s="41"/>
    </row>
    <row r="786" spans="9:9" ht="15.75" customHeight="1">
      <c r="I786" s="41"/>
    </row>
  </sheetData>
  <sheetProtection algorithmName="SHA-512" hashValue="7D5ufunBDFdMuvQTjBRRdRpWscEK7Vp6rM30gQH+xKR1eQhe7ShnjdTyDZVQ8mPLDwiGtQDUXLRoaJCqCJ0Pjg==" saltValue="SA67OpiRhwET3y/FrSVkQg==" spinCount="100000" sheet="1" objects="1" scenarios="1"/>
  <conditionalFormatting sqref="E40:E41">
    <cfRule type="cellIs" dxfId="5" priority="8" operator="equal">
      <formula>0</formula>
    </cfRule>
  </conditionalFormatting>
  <conditionalFormatting sqref="E30:E31">
    <cfRule type="cellIs" dxfId="4" priority="7" operator="equal">
      <formula>0</formula>
    </cfRule>
  </conditionalFormatting>
  <conditionalFormatting sqref="E35:E36">
    <cfRule type="cellIs" dxfId="3" priority="6" operator="equal">
      <formula>0</formula>
    </cfRule>
  </conditionalFormatting>
  <conditionalFormatting sqref="J44:J46">
    <cfRule type="cellIs" dxfId="2" priority="5" operator="equal">
      <formula>0</formula>
    </cfRule>
  </conditionalFormatting>
  <conditionalFormatting sqref="G44:G46">
    <cfRule type="cellIs" dxfId="1" priority="4" operator="equal">
      <formula>0</formula>
    </cfRule>
  </conditionalFormatting>
  <conditionalFormatting sqref="D9:F9">
    <cfRule type="cellIs" dxfId="0" priority="3" operator="equal">
      <formula>0</formula>
    </cfRule>
  </conditionalFormatting>
  <hyperlinks>
    <hyperlink ref="A10" r:id="rId1" xr:uid="{00000000-0004-0000-0400-000000000000}"/>
    <hyperlink ref="A8" r:id="rId2" xr:uid="{00000000-0004-0000-0400-000001000000}"/>
  </hyperlinks>
  <pageMargins left="0.51181102362204722" right="0.51181102362204722" top="0.78740157480314965" bottom="0.78740157480314965" header="0" footer="0"/>
  <pageSetup paperSize="9" scale="85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TUG+TUE-INDUSTRIAL</vt:lpstr>
      <vt:lpstr>ILUMINAÇÃO</vt:lpstr>
      <vt:lpstr>TUG-TUE-ILUM-PEP</vt:lpstr>
      <vt:lpstr>MOTORES</vt:lpstr>
      <vt:lpstr>COMPROVAÇÃO</vt:lpstr>
      <vt:lpstr>ATERRAMENTO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Dorival</dc:creator>
  <cp:lastModifiedBy>Dorival Brito</cp:lastModifiedBy>
  <dcterms:created xsi:type="dcterms:W3CDTF">2021-10-26T14:14:56Z</dcterms:created>
  <dcterms:modified xsi:type="dcterms:W3CDTF">2021-11-26T02:42:16Z</dcterms:modified>
</cp:coreProperties>
</file>