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iente1\Documents\1CURSO ELETROTÉCNICA\1CONTEÚDO\2ºANO-INSTALAÇÕES ELÉTRICAS PREDAIS-CONTEÚDO\Planta Baixa predio 5pav\"/>
    </mc:Choice>
  </mc:AlternateContent>
  <bookViews>
    <workbookView xWindow="0" yWindow="75" windowWidth="15480" windowHeight="868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3" i="1" l="1"/>
  <c r="F3" i="1" s="1"/>
  <c r="G3" i="1" s="1"/>
  <c r="D4" i="1"/>
  <c r="F4" i="1" s="1"/>
  <c r="D5" i="1"/>
  <c r="F5" i="1"/>
  <c r="G5" i="1" s="1"/>
  <c r="D6" i="1"/>
  <c r="F6" i="1" s="1"/>
  <c r="D7" i="1"/>
  <c r="F7" i="1" s="1"/>
  <c r="D8" i="1"/>
  <c r="F8" i="1" s="1"/>
  <c r="D9" i="1"/>
  <c r="F9" i="1"/>
  <c r="G9" i="1" s="1"/>
  <c r="D10" i="1"/>
  <c r="F10" i="1" s="1"/>
  <c r="D11" i="1"/>
  <c r="Q11" i="1" s="1"/>
  <c r="P11" i="1" s="1"/>
  <c r="R11" i="1" s="1"/>
  <c r="F11" i="1"/>
  <c r="G11" i="1" s="1"/>
  <c r="D12" i="1"/>
  <c r="F12" i="1" s="1"/>
  <c r="D13" i="1"/>
  <c r="F13" i="1" s="1"/>
  <c r="D14" i="1"/>
  <c r="F14" i="1" s="1"/>
  <c r="D15" i="1"/>
  <c r="F15" i="1"/>
  <c r="G15" i="1" s="1"/>
  <c r="K15" i="1"/>
  <c r="D16" i="1"/>
  <c r="F16" i="1" s="1"/>
  <c r="E5" i="1"/>
  <c r="Q5" i="1"/>
  <c r="P5" i="1" s="1"/>
  <c r="R5" i="1" s="1"/>
  <c r="E6" i="1"/>
  <c r="Q6" i="1" s="1"/>
  <c r="P6" i="1" s="1"/>
  <c r="R6" i="1" s="1"/>
  <c r="Q9" i="1"/>
  <c r="P9" i="1" s="1"/>
  <c r="R9" i="1" s="1"/>
  <c r="Q13" i="1"/>
  <c r="P13" i="1" s="1"/>
  <c r="R13" i="1" s="1"/>
  <c r="Q15" i="1"/>
  <c r="P15" i="1"/>
  <c r="R15" i="1" s="1"/>
  <c r="Q16" i="1"/>
  <c r="P16" i="1" s="1"/>
  <c r="R16" i="1" s="1"/>
  <c r="C25" i="1"/>
  <c r="D26" i="1" s="1"/>
  <c r="C48" i="1" s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S34" i="1"/>
  <c r="S35" i="1"/>
  <c r="D39" i="1" s="1"/>
  <c r="S36" i="1"/>
  <c r="S37" i="1"/>
  <c r="S38" i="1"/>
  <c r="D30" i="1"/>
  <c r="X48" i="1"/>
  <c r="AF48" i="1" s="1"/>
  <c r="AI48" i="1" s="1"/>
  <c r="AD48" i="1"/>
  <c r="AE48" i="1"/>
  <c r="AH48" i="1"/>
  <c r="X47" i="1"/>
  <c r="AF47" i="1" s="1"/>
  <c r="AI47" i="1" s="1"/>
  <c r="AD47" i="1"/>
  <c r="AE47" i="1"/>
  <c r="AH47" i="1"/>
  <c r="X46" i="1"/>
  <c r="AF46" i="1" s="1"/>
  <c r="AI46" i="1" s="1"/>
  <c r="AD46" i="1"/>
  <c r="AE46" i="1"/>
  <c r="AH46" i="1"/>
  <c r="X45" i="1"/>
  <c r="AF45" i="1" s="1"/>
  <c r="AI45" i="1" s="1"/>
  <c r="AD45" i="1"/>
  <c r="AE45" i="1"/>
  <c r="AH45" i="1"/>
  <c r="X44" i="1"/>
  <c r="AF44" i="1" s="1"/>
  <c r="AI44" i="1" s="1"/>
  <c r="AD44" i="1"/>
  <c r="AE44" i="1"/>
  <c r="AH44" i="1"/>
  <c r="X43" i="1"/>
  <c r="AF43" i="1" s="1"/>
  <c r="AI43" i="1" s="1"/>
  <c r="AD43" i="1"/>
  <c r="AE43" i="1"/>
  <c r="AH43" i="1"/>
  <c r="X42" i="1"/>
  <c r="AF42" i="1" s="1"/>
  <c r="AI42" i="1" s="1"/>
  <c r="AD42" i="1"/>
  <c r="AE42" i="1"/>
  <c r="AH42" i="1"/>
  <c r="X41" i="1"/>
  <c r="AF41" i="1" s="1"/>
  <c r="AI41" i="1" s="1"/>
  <c r="AD41" i="1"/>
  <c r="AE41" i="1"/>
  <c r="AH41" i="1"/>
  <c r="X40" i="1"/>
  <c r="AF40" i="1" s="1"/>
  <c r="AI40" i="1" s="1"/>
  <c r="AD40" i="1"/>
  <c r="AE40" i="1"/>
  <c r="AH40" i="1"/>
  <c r="X39" i="1"/>
  <c r="AF39" i="1" s="1"/>
  <c r="AI39" i="1" s="1"/>
  <c r="AD39" i="1"/>
  <c r="AE39" i="1"/>
  <c r="AH39" i="1"/>
  <c r="X38" i="1"/>
  <c r="AF38" i="1" s="1"/>
  <c r="AI38" i="1" s="1"/>
  <c r="AD38" i="1"/>
  <c r="AE38" i="1"/>
  <c r="AH38" i="1"/>
  <c r="E29" i="1"/>
  <c r="U25" i="1"/>
  <c r="V25" i="1"/>
  <c r="W25" i="1"/>
  <c r="E3" i="1"/>
  <c r="E4" i="1"/>
  <c r="E7" i="1"/>
  <c r="E8" i="1"/>
  <c r="E9" i="1"/>
  <c r="E10" i="1"/>
  <c r="E13" i="1"/>
  <c r="E14" i="1"/>
  <c r="E15" i="1"/>
  <c r="E16" i="1"/>
  <c r="E12" i="1"/>
  <c r="E11" i="1"/>
  <c r="T17" i="1"/>
  <c r="S17" i="1"/>
  <c r="G13" i="1" l="1"/>
  <c r="L13" i="1" s="1"/>
  <c r="K13" i="1"/>
  <c r="K11" i="1"/>
  <c r="K9" i="1"/>
  <c r="Q8" i="1"/>
  <c r="P8" i="1" s="1"/>
  <c r="R8" i="1" s="1"/>
  <c r="G7" i="1"/>
  <c r="K7" i="1"/>
  <c r="Q7" i="1"/>
  <c r="P7" i="1" s="1"/>
  <c r="R7" i="1" s="1"/>
  <c r="K5" i="1"/>
  <c r="Q12" i="1"/>
  <c r="P12" i="1" s="1"/>
  <c r="R12" i="1" s="1"/>
  <c r="Q4" i="1"/>
  <c r="P4" i="1" s="1"/>
  <c r="R4" i="1" s="1"/>
  <c r="Q3" i="1"/>
  <c r="P3" i="1" s="1"/>
  <c r="R3" i="1" s="1"/>
  <c r="K16" i="1"/>
  <c r="G16" i="1"/>
  <c r="K14" i="1"/>
  <c r="G14" i="1"/>
  <c r="K12" i="1"/>
  <c r="G12" i="1"/>
  <c r="K10" i="1"/>
  <c r="G10" i="1"/>
  <c r="K8" i="1"/>
  <c r="G8" i="1"/>
  <c r="K6" i="1"/>
  <c r="G6" i="1"/>
  <c r="K4" i="1"/>
  <c r="G4" i="1"/>
  <c r="L3" i="1"/>
  <c r="H3" i="1"/>
  <c r="L15" i="1"/>
  <c r="H15" i="1"/>
  <c r="H13" i="1"/>
  <c r="L11" i="1"/>
  <c r="H11" i="1"/>
  <c r="L9" i="1"/>
  <c r="H9" i="1"/>
  <c r="L7" i="1"/>
  <c r="H7" i="1"/>
  <c r="L5" i="1"/>
  <c r="H5" i="1"/>
  <c r="K3" i="1"/>
  <c r="Q14" i="1"/>
  <c r="P14" i="1" s="1"/>
  <c r="R14" i="1" s="1"/>
  <c r="Q10" i="1"/>
  <c r="P10" i="1" s="1"/>
  <c r="R10" i="1" s="1"/>
  <c r="D17" i="1"/>
  <c r="R17" i="1" l="1"/>
  <c r="P17" i="1"/>
  <c r="H14" i="1"/>
  <c r="L14" i="1"/>
  <c r="I7" i="1"/>
  <c r="M7" i="1"/>
  <c r="I11" i="1"/>
  <c r="M11" i="1"/>
  <c r="I15" i="1"/>
  <c r="M15" i="1"/>
  <c r="H6" i="1"/>
  <c r="L6" i="1"/>
  <c r="I3" i="1"/>
  <c r="M3" i="1"/>
  <c r="H4" i="1"/>
  <c r="L4" i="1"/>
  <c r="H8" i="1"/>
  <c r="L8" i="1"/>
  <c r="H12" i="1"/>
  <c r="L12" i="1"/>
  <c r="H16" i="1"/>
  <c r="L16" i="1"/>
  <c r="H10" i="1"/>
  <c r="L10" i="1"/>
  <c r="W21" i="1"/>
  <c r="V22" i="1" s="1"/>
  <c r="F17" i="1"/>
  <c r="I5" i="1"/>
  <c r="M5" i="1"/>
  <c r="I9" i="1"/>
  <c r="M9" i="1"/>
  <c r="I13" i="1"/>
  <c r="M13" i="1"/>
  <c r="N5" i="1" l="1"/>
  <c r="O5" i="1" s="1"/>
  <c r="J5" i="1"/>
  <c r="M12" i="1"/>
  <c r="I12" i="1"/>
  <c r="N11" i="1"/>
  <c r="O11" i="1" s="1"/>
  <c r="J11" i="1"/>
  <c r="M6" i="1"/>
  <c r="I6" i="1"/>
  <c r="M10" i="1"/>
  <c r="I10" i="1"/>
  <c r="M4" i="1"/>
  <c r="I4" i="1"/>
  <c r="M14" i="1"/>
  <c r="I14" i="1"/>
  <c r="J9" i="1"/>
  <c r="N9" i="1"/>
  <c r="O9" i="1" s="1"/>
  <c r="M16" i="1"/>
  <c r="I16" i="1"/>
  <c r="M8" i="1"/>
  <c r="I8" i="1"/>
  <c r="J3" i="1"/>
  <c r="N3" i="1"/>
  <c r="O3" i="1" s="1"/>
  <c r="J15" i="1"/>
  <c r="N15" i="1"/>
  <c r="O15" i="1" s="1"/>
  <c r="N7" i="1"/>
  <c r="O7" i="1" s="1"/>
  <c r="J7" i="1"/>
  <c r="J13" i="1"/>
  <c r="N13" i="1"/>
  <c r="O13" i="1" s="1"/>
  <c r="K17" i="1"/>
  <c r="G17" i="1"/>
  <c r="J6" i="1" l="1"/>
  <c r="N6" i="1"/>
  <c r="O6" i="1" s="1"/>
  <c r="N12" i="1"/>
  <c r="J12" i="1"/>
  <c r="O12" i="1"/>
  <c r="N8" i="1"/>
  <c r="O8" i="1" s="1"/>
  <c r="J8" i="1"/>
  <c r="H17" i="1"/>
  <c r="L17" i="1"/>
  <c r="J16" i="1"/>
  <c r="N16" i="1"/>
  <c r="O16" i="1" s="1"/>
  <c r="J14" i="1"/>
  <c r="N14" i="1"/>
  <c r="N10" i="1"/>
  <c r="O10" i="1" s="1"/>
  <c r="J10" i="1"/>
  <c r="J4" i="1"/>
  <c r="N4" i="1"/>
  <c r="O4" i="1" s="1"/>
  <c r="O14" i="1"/>
  <c r="O17" i="1" l="1"/>
  <c r="M17" i="1"/>
  <c r="I17" i="1"/>
  <c r="J17" i="1" l="1"/>
  <c r="N17" i="1"/>
  <c r="B19" i="1"/>
  <c r="D22" i="1"/>
  <c r="W22" i="1" l="1"/>
  <c r="O22" i="1"/>
</calcChain>
</file>

<file path=xl/sharedStrings.xml><?xml version="1.0" encoding="utf-8"?>
<sst xmlns="http://schemas.openxmlformats.org/spreadsheetml/2006/main" count="100" uniqueCount="86">
  <si>
    <t>DIMENSÕES</t>
  </si>
  <si>
    <t>Comp.</t>
  </si>
  <si>
    <t>Largura</t>
  </si>
  <si>
    <t>Perímetro</t>
  </si>
  <si>
    <t>Potência</t>
  </si>
  <si>
    <t>Iluminação VA</t>
  </si>
  <si>
    <t>TUG's VA</t>
  </si>
  <si>
    <t>TUG's Nº</t>
  </si>
  <si>
    <t>TUE's Nº</t>
  </si>
  <si>
    <t>Potência Instalada=</t>
  </si>
  <si>
    <t>Watts</t>
  </si>
  <si>
    <t xml:space="preserve"> </t>
  </si>
  <si>
    <t>Área(m²)</t>
  </si>
  <si>
    <t>Sala 2</t>
  </si>
  <si>
    <t>Cozinha</t>
  </si>
  <si>
    <t>Copa</t>
  </si>
  <si>
    <t>Quarto 1</t>
  </si>
  <si>
    <t>Quarto 2</t>
  </si>
  <si>
    <t>Suite</t>
  </si>
  <si>
    <t>Banho Suite</t>
  </si>
  <si>
    <t>Banho Social</t>
  </si>
  <si>
    <t>Area de Serviço</t>
  </si>
  <si>
    <t>Hall</t>
  </si>
  <si>
    <t>Abrigo</t>
  </si>
  <si>
    <t>Varanda1</t>
  </si>
  <si>
    <t>Varanda2</t>
  </si>
  <si>
    <t>Demanda</t>
  </si>
  <si>
    <t>Kw</t>
  </si>
  <si>
    <t>Demanda=</t>
  </si>
  <si>
    <t>fd</t>
  </si>
  <si>
    <t>KW</t>
  </si>
  <si>
    <t>Questões</t>
  </si>
  <si>
    <t>COMPART.</t>
  </si>
  <si>
    <t>DIMENSÕES(m)</t>
  </si>
  <si>
    <r>
      <t xml:space="preserve">Nível de </t>
    </r>
    <r>
      <rPr>
        <sz val="6"/>
        <rFont val="Arial"/>
        <family val="2"/>
      </rPr>
      <t>iluminamento</t>
    </r>
  </si>
  <si>
    <t>Índice do Local</t>
  </si>
  <si>
    <r>
      <t xml:space="preserve">Tipo de </t>
    </r>
    <r>
      <rPr>
        <sz val="7"/>
        <rFont val="Arial"/>
        <family val="2"/>
      </rPr>
      <t>Luminária</t>
    </r>
  </si>
  <si>
    <t>Coef.</t>
  </si>
  <si>
    <t>Fluxo Lumin Tot</t>
  </si>
  <si>
    <t>Lumens</t>
  </si>
  <si>
    <t>Nº de Lumin.</t>
  </si>
  <si>
    <t>E(LUX)</t>
  </si>
  <si>
    <r>
      <t>N</t>
    </r>
    <r>
      <rPr>
        <b/>
        <sz val="8"/>
        <rFont val="Microsoft Sans Serif"/>
        <family val="2"/>
      </rPr>
      <t>º</t>
    </r>
  </si>
  <si>
    <t>Manutenção</t>
  </si>
  <si>
    <t>Utilização</t>
  </si>
  <si>
    <t>/ Luminária</t>
  </si>
  <si>
    <t>d</t>
  </si>
  <si>
    <t>u</t>
  </si>
  <si>
    <t>A</t>
  </si>
  <si>
    <t>B</t>
  </si>
  <si>
    <t>C</t>
  </si>
  <si>
    <t>Quarto 3</t>
  </si>
  <si>
    <t>D</t>
  </si>
  <si>
    <t>Sala1</t>
  </si>
  <si>
    <t>E</t>
  </si>
  <si>
    <t>Sala2</t>
  </si>
  <si>
    <t>F</t>
  </si>
  <si>
    <t>Hall 1</t>
  </si>
  <si>
    <t>G</t>
  </si>
  <si>
    <t>Hall 2</t>
  </si>
  <si>
    <t>H</t>
  </si>
  <si>
    <t>Banho 1</t>
  </si>
  <si>
    <t>I</t>
  </si>
  <si>
    <t>Banho 2</t>
  </si>
  <si>
    <t>J</t>
  </si>
  <si>
    <t>K</t>
  </si>
  <si>
    <r>
      <t>d1</t>
    </r>
    <r>
      <rPr>
        <sz val="10"/>
        <rFont val="Arial"/>
        <family val="2"/>
      </rPr>
      <t>=Iluminação+TUGs</t>
    </r>
  </si>
  <si>
    <r>
      <t>d2</t>
    </r>
    <r>
      <rPr>
        <sz val="10"/>
        <rFont val="Arial"/>
        <family val="2"/>
      </rPr>
      <t>=Aquecimento de água</t>
    </r>
  </si>
  <si>
    <r>
      <t>d3</t>
    </r>
    <r>
      <rPr>
        <sz val="10"/>
        <rFont val="Arial"/>
        <family val="2"/>
      </rPr>
      <t>= Ar condicionado tipo janela</t>
    </r>
  </si>
  <si>
    <t>Quantidade</t>
  </si>
  <si>
    <t>Total</t>
  </si>
  <si>
    <t>Quant</t>
  </si>
  <si>
    <t>kW</t>
  </si>
  <si>
    <t>Carga minima Ilumin.+TUGs=</t>
  </si>
  <si>
    <t>W/m²</t>
  </si>
  <si>
    <t>Área</t>
  </si>
  <si>
    <t>Área inst.</t>
  </si>
  <si>
    <t>Calcule a demanda</t>
  </si>
  <si>
    <t>CV/unid.</t>
  </si>
  <si>
    <t>KVA</t>
  </si>
  <si>
    <t>Projeto de iluminação</t>
  </si>
  <si>
    <t>TUE's W</t>
  </si>
  <si>
    <t>Especific.</t>
  </si>
  <si>
    <t>CV/HP</t>
  </si>
  <si>
    <t>A demanda é a carga mínima</t>
  </si>
  <si>
    <t xml:space="preserve">Sala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</si>
</sst>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color indexed="62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name val="Microsoft Sans Serif"/>
      <family val="2"/>
    </font>
    <font>
      <sz val="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right"/>
    </xf>
    <xf numFmtId="2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" fillId="0" borderId="1" xfId="0" applyFont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  <xf numFmtId="0" fontId="1" fillId="2" borderId="2" xfId="0" applyFont="1" applyFill="1" applyBorder="1" applyProtection="1">
      <protection hidden="1"/>
    </xf>
    <xf numFmtId="0" fontId="6" fillId="2" borderId="1" xfId="0" applyFont="1" applyFill="1" applyBorder="1" applyProtection="1">
      <protection hidden="1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8" xfId="0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164" fontId="12" fillId="0" borderId="1" xfId="0" applyNumberFormat="1" applyFont="1" applyBorder="1" applyAlignment="1" applyProtection="1">
      <alignment horizontal="center" vertical="top" wrapText="1"/>
      <protection hidden="1"/>
    </xf>
    <xf numFmtId="0" fontId="12" fillId="0" borderId="1" xfId="0" applyFont="1" applyBorder="1" applyAlignment="1" applyProtection="1">
      <alignment horizontal="right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right" vertical="top" wrapText="1"/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 applyProtection="1">
      <alignment horizontal="right" vertical="top" wrapText="1"/>
      <protection hidden="1"/>
    </xf>
    <xf numFmtId="0" fontId="12" fillId="0" borderId="8" xfId="0" applyFont="1" applyBorder="1" applyAlignment="1">
      <alignment horizontal="right"/>
    </xf>
    <xf numFmtId="0" fontId="12" fillId="0" borderId="1" xfId="0" applyFont="1" applyBorder="1" applyProtection="1">
      <protection hidden="1"/>
    </xf>
    <xf numFmtId="0" fontId="12" fillId="0" borderId="1" xfId="0" applyFont="1" applyBorder="1" applyAlignment="1" applyProtection="1">
      <alignment horizontal="right" vertical="top" wrapText="1"/>
      <protection locked="0"/>
    </xf>
    <xf numFmtId="0" fontId="1" fillId="0" borderId="0" xfId="0" applyFont="1"/>
    <xf numFmtId="0" fontId="2" fillId="0" borderId="0" xfId="0" applyFont="1"/>
    <xf numFmtId="0" fontId="0" fillId="3" borderId="1" xfId="0" applyFill="1" applyBorder="1"/>
    <xf numFmtId="0" fontId="14" fillId="3" borderId="0" xfId="0" applyFont="1" applyFill="1"/>
    <xf numFmtId="0" fontId="13" fillId="0" borderId="0" xfId="0" applyFont="1" applyBorder="1"/>
    <xf numFmtId="0" fontId="0" fillId="0" borderId="8" xfId="0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hidden="1"/>
    </xf>
    <xf numFmtId="0" fontId="13" fillId="0" borderId="0" xfId="0" applyFont="1"/>
    <xf numFmtId="0" fontId="1" fillId="0" borderId="1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justify"/>
      <protection hidden="1"/>
    </xf>
    <xf numFmtId="0" fontId="3" fillId="0" borderId="8" xfId="0" applyFont="1" applyBorder="1" applyAlignment="1" applyProtection="1">
      <alignment horizontal="center" vertical="justify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3" fillId="0" borderId="1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horizontal="center" vertical="top" textRotation="90" wrapText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showGridLines="0" showRowColHeaders="0" tabSelected="1" zoomScale="140" zoomScaleNormal="140" workbookViewId="0">
      <selection activeCell="AG38" sqref="AG38"/>
    </sheetView>
  </sheetViews>
  <sheetFormatPr defaultRowHeight="12.75" x14ac:dyDescent="0.2"/>
  <cols>
    <col min="1" max="1" width="25.7109375" customWidth="1"/>
    <col min="2" max="3" width="8.7109375" customWidth="1"/>
    <col min="6" max="14" width="0" hidden="1" customWidth="1"/>
    <col min="17" max="17" width="9.140625" hidden="1" customWidth="1"/>
    <col min="30" max="31" width="0" hidden="1" customWidth="1"/>
    <col min="34" max="34" width="0" hidden="1" customWidth="1"/>
  </cols>
  <sheetData>
    <row r="1" spans="1:22" x14ac:dyDescent="0.2">
      <c r="A1" s="63" t="s">
        <v>11</v>
      </c>
      <c r="B1" s="68" t="s">
        <v>0</v>
      </c>
      <c r="C1" s="69"/>
      <c r="D1" s="64" t="s">
        <v>12</v>
      </c>
      <c r="E1" s="64" t="s">
        <v>3</v>
      </c>
      <c r="F1" s="6"/>
      <c r="G1" s="6"/>
      <c r="H1" s="6"/>
      <c r="I1" s="6">
        <v>100</v>
      </c>
      <c r="J1" s="6">
        <v>60</v>
      </c>
      <c r="K1" s="6"/>
      <c r="L1" s="6"/>
      <c r="M1" s="6"/>
      <c r="N1" s="6"/>
      <c r="O1" s="66" t="s">
        <v>5</v>
      </c>
      <c r="P1" s="64" t="s">
        <v>7</v>
      </c>
      <c r="Q1" s="7"/>
      <c r="R1" s="64" t="s">
        <v>6</v>
      </c>
      <c r="S1" s="64" t="s">
        <v>8</v>
      </c>
      <c r="T1" s="76" t="s">
        <v>81</v>
      </c>
      <c r="U1" s="18"/>
      <c r="V1" s="18"/>
    </row>
    <row r="2" spans="1:22" x14ac:dyDescent="0.2">
      <c r="A2" s="63"/>
      <c r="B2" s="8" t="s">
        <v>2</v>
      </c>
      <c r="C2" s="8" t="s">
        <v>1</v>
      </c>
      <c r="D2" s="65"/>
      <c r="E2" s="65"/>
      <c r="F2" s="6"/>
      <c r="G2" s="6"/>
      <c r="H2" s="6"/>
      <c r="I2" s="6"/>
      <c r="J2" s="6"/>
      <c r="K2" s="6"/>
      <c r="L2" s="6"/>
      <c r="M2" s="6"/>
      <c r="N2" s="6"/>
      <c r="O2" s="67"/>
      <c r="P2" s="65"/>
      <c r="Q2" s="7"/>
      <c r="R2" s="65"/>
      <c r="S2" s="65"/>
      <c r="T2" s="77"/>
      <c r="U2" s="58" t="s">
        <v>83</v>
      </c>
      <c r="V2" s="35" t="s">
        <v>82</v>
      </c>
    </row>
    <row r="3" spans="1:22" x14ac:dyDescent="0.2">
      <c r="A3" s="41" t="s">
        <v>85</v>
      </c>
      <c r="B3" s="4">
        <v>3.3</v>
      </c>
      <c r="C3" s="4">
        <v>5</v>
      </c>
      <c r="D3" s="9">
        <f>B3*C3</f>
        <v>16.5</v>
      </c>
      <c r="E3" s="9">
        <f>2*B3+2*C3</f>
        <v>16.600000000000001</v>
      </c>
      <c r="F3" s="9">
        <f>D3-6</f>
        <v>10.5</v>
      </c>
      <c r="G3" s="9">
        <f t="shared" ref="G3:J12" si="0">F3-4</f>
        <v>6.5</v>
      </c>
      <c r="H3" s="9">
        <f t="shared" si="0"/>
        <v>2.5</v>
      </c>
      <c r="I3" s="9">
        <f t="shared" si="0"/>
        <v>-1.5</v>
      </c>
      <c r="J3" s="9">
        <f t="shared" si="0"/>
        <v>-5.5</v>
      </c>
      <c r="K3" s="9">
        <f>IF(F3&gt;-6,I$1,IF(F3&lt;-5,K$1))</f>
        <v>100</v>
      </c>
      <c r="L3" s="9">
        <f>IF(G3&gt;=0,J$1,IF(G3&lt;0,K$1))</f>
        <v>60</v>
      </c>
      <c r="M3" s="9">
        <f>IF(H3&gt;=0,J$1,IF(H3&lt;0,K$1))</f>
        <v>60</v>
      </c>
      <c r="N3" s="9">
        <f>IF(I3&gt;=0,J$1,IF(I3&lt;0,K$1))</f>
        <v>0</v>
      </c>
      <c r="O3" s="9">
        <f>SUM(K3:N3)</f>
        <v>220</v>
      </c>
      <c r="P3" s="9">
        <f>INT(Q3)+IF(Q3-INT(Q3)&lt;0.25,0,IF(Q3-INT(Q3)&lt;0.75,1,1))</f>
        <v>4</v>
      </c>
      <c r="Q3" s="10">
        <f>IF(D3=0,0,IF(D3&lt;=6,1,IF(D3&gt;6,E3/5)))</f>
        <v>3.3200000000000003</v>
      </c>
      <c r="R3" s="9">
        <f>P3*100</f>
        <v>400</v>
      </c>
      <c r="S3" s="5">
        <v>1</v>
      </c>
      <c r="T3" s="5">
        <v>1500</v>
      </c>
      <c r="U3" s="59"/>
      <c r="V3" s="13"/>
    </row>
    <row r="4" spans="1:22" x14ac:dyDescent="0.2">
      <c r="A4" s="13" t="s">
        <v>13</v>
      </c>
      <c r="B4" s="4"/>
      <c r="C4" s="4"/>
      <c r="D4" s="9">
        <f>B4*C4</f>
        <v>0</v>
      </c>
      <c r="E4" s="9">
        <f>2*B4+2*C4</f>
        <v>0</v>
      </c>
      <c r="F4" s="9">
        <f>D4-6</f>
        <v>-6</v>
      </c>
      <c r="G4" s="9">
        <f t="shared" si="0"/>
        <v>-10</v>
      </c>
      <c r="H4" s="9">
        <f t="shared" si="0"/>
        <v>-14</v>
      </c>
      <c r="I4" s="9">
        <f t="shared" si="0"/>
        <v>-18</v>
      </c>
      <c r="J4" s="9">
        <f t="shared" si="0"/>
        <v>-22</v>
      </c>
      <c r="K4" s="9">
        <f>IF(F4&gt;-6,I$1,IF(F4&lt;-5,K$1))</f>
        <v>0</v>
      </c>
      <c r="L4" s="9">
        <f>IF(G4&gt;=0,J$1,IF(G4&lt;0,K$1))</f>
        <v>0</v>
      </c>
      <c r="M4" s="9">
        <f>IF(H4&gt;=0,J$1,IF(H4&lt;0,K$1))</f>
        <v>0</v>
      </c>
      <c r="N4" s="9">
        <f>IF(I4&gt;=0,J$1,IF(I4&lt;0,K$1))</f>
        <v>0</v>
      </c>
      <c r="O4" s="9">
        <f>SUM(K4:N4)</f>
        <v>0</v>
      </c>
      <c r="P4" s="9">
        <f>INT(Q4)+IF(Q4-INT(Q4)&lt;0.25,0,IF(Q4-INT(Q4)&lt;0.75,1,1))</f>
        <v>0</v>
      </c>
      <c r="Q4" s="10">
        <f>IF(D4=0,0,IF(D4&lt;=6,1,IF(D4&gt;6,E4/5)))</f>
        <v>0</v>
      </c>
      <c r="R4" s="9">
        <f>P4*100</f>
        <v>0</v>
      </c>
      <c r="S4" s="5"/>
      <c r="T4" s="5"/>
      <c r="U4" s="60"/>
      <c r="V4" s="13"/>
    </row>
    <row r="5" spans="1:22" x14ac:dyDescent="0.2">
      <c r="A5" s="20" t="s">
        <v>15</v>
      </c>
      <c r="B5" s="4">
        <v>2.2999999999999998</v>
      </c>
      <c r="C5" s="4">
        <v>2.6</v>
      </c>
      <c r="D5" s="9">
        <f t="shared" ref="D5:D13" si="1">B5*C5</f>
        <v>5.9799999999999995</v>
      </c>
      <c r="E5" s="9">
        <f t="shared" ref="E5:E13" si="2">2*B5+2*C5</f>
        <v>9.8000000000000007</v>
      </c>
      <c r="F5" s="9">
        <f t="shared" ref="F5:F13" si="3">D5-6</f>
        <v>-2.0000000000000462E-2</v>
      </c>
      <c r="G5" s="9">
        <f t="shared" si="0"/>
        <v>-4.0200000000000005</v>
      </c>
      <c r="H5" s="9">
        <f t="shared" si="0"/>
        <v>-8.02</v>
      </c>
      <c r="I5" s="9">
        <f t="shared" si="0"/>
        <v>-12.02</v>
      </c>
      <c r="J5" s="9">
        <f t="shared" si="0"/>
        <v>-16.02</v>
      </c>
      <c r="K5" s="9">
        <f t="shared" ref="K5:K13" si="4">IF(F5&gt;-6,I$1,IF(F5&lt;-5,K$1))</f>
        <v>100</v>
      </c>
      <c r="L5" s="9">
        <f t="shared" ref="L5:L13" si="5">IF(G5&gt;=0,J$1,IF(G5&lt;0,K$1))</f>
        <v>0</v>
      </c>
      <c r="M5" s="9">
        <f t="shared" ref="M5:M13" si="6">IF(H5&gt;=0,J$1,IF(H5&lt;0,K$1))</f>
        <v>0</v>
      </c>
      <c r="N5" s="9">
        <f t="shared" ref="N5:N13" si="7">IF(I5&gt;=0,J$1,IF(I5&lt;0,K$1))</f>
        <v>0</v>
      </c>
      <c r="O5" s="9">
        <f t="shared" ref="O5:O13" si="8">SUM(K5:N5)</f>
        <v>100</v>
      </c>
      <c r="P5" s="9">
        <f t="shared" ref="P5:P13" si="9">INT(Q5)+IF(Q5-INT(Q5)&lt;0.25,0,IF(Q5-INT(Q5)&lt;0.75,1,1))</f>
        <v>3</v>
      </c>
      <c r="Q5" s="10">
        <f>E5/3.5</f>
        <v>2.8000000000000003</v>
      </c>
      <c r="R5" s="9">
        <f>IF(P5=0,0,IF(P5=1,1*600,IF(P5=2,2*600,IF(P5&gt;=3,3*600+(P5-3)*100))))</f>
        <v>1800</v>
      </c>
      <c r="S5" s="5">
        <v>2</v>
      </c>
      <c r="T5" s="5">
        <v>1000</v>
      </c>
      <c r="U5" s="60"/>
      <c r="V5" s="13"/>
    </row>
    <row r="6" spans="1:22" x14ac:dyDescent="0.2">
      <c r="A6" s="20" t="s">
        <v>14</v>
      </c>
      <c r="B6" s="4">
        <v>2.2999999999999998</v>
      </c>
      <c r="C6" s="4">
        <v>2.6</v>
      </c>
      <c r="D6" s="9">
        <f t="shared" si="1"/>
        <v>5.9799999999999995</v>
      </c>
      <c r="E6" s="9">
        <f t="shared" si="2"/>
        <v>9.8000000000000007</v>
      </c>
      <c r="F6" s="9">
        <f t="shared" si="3"/>
        <v>-2.0000000000000462E-2</v>
      </c>
      <c r="G6" s="9">
        <f t="shared" si="0"/>
        <v>-4.0200000000000005</v>
      </c>
      <c r="H6" s="9">
        <f t="shared" si="0"/>
        <v>-8.02</v>
      </c>
      <c r="I6" s="9">
        <f t="shared" si="0"/>
        <v>-12.02</v>
      </c>
      <c r="J6" s="9">
        <f t="shared" si="0"/>
        <v>-16.02</v>
      </c>
      <c r="K6" s="9">
        <f t="shared" si="4"/>
        <v>100</v>
      </c>
      <c r="L6" s="9">
        <f t="shared" si="5"/>
        <v>0</v>
      </c>
      <c r="M6" s="9">
        <f t="shared" si="6"/>
        <v>0</v>
      </c>
      <c r="N6" s="9">
        <f t="shared" si="7"/>
        <v>0</v>
      </c>
      <c r="O6" s="9">
        <f t="shared" si="8"/>
        <v>100</v>
      </c>
      <c r="P6" s="9">
        <f t="shared" si="9"/>
        <v>3</v>
      </c>
      <c r="Q6" s="10">
        <f>E6/3.5</f>
        <v>2.8000000000000003</v>
      </c>
      <c r="R6" s="9">
        <f>IF(P6=0,0,IF(P6=1,1*600,IF(P6=2,2*600,IF(P6&gt;=3,3*600+(P6-3)*100))))</f>
        <v>1800</v>
      </c>
      <c r="S6" s="5">
        <v>2</v>
      </c>
      <c r="T6" s="5">
        <v>6000</v>
      </c>
      <c r="U6" s="60"/>
      <c r="V6" s="13"/>
    </row>
    <row r="7" spans="1:22" x14ac:dyDescent="0.2">
      <c r="A7" s="13" t="s">
        <v>16</v>
      </c>
      <c r="B7" s="4">
        <v>2.6</v>
      </c>
      <c r="C7" s="4">
        <v>3.5</v>
      </c>
      <c r="D7" s="9">
        <f t="shared" si="1"/>
        <v>9.1</v>
      </c>
      <c r="E7" s="9">
        <f t="shared" si="2"/>
        <v>12.2</v>
      </c>
      <c r="F7" s="9">
        <f t="shared" si="3"/>
        <v>3.0999999999999996</v>
      </c>
      <c r="G7" s="9">
        <f t="shared" si="0"/>
        <v>-0.90000000000000036</v>
      </c>
      <c r="H7" s="9">
        <f t="shared" si="0"/>
        <v>-4.9000000000000004</v>
      </c>
      <c r="I7" s="9">
        <f t="shared" si="0"/>
        <v>-8.9</v>
      </c>
      <c r="J7" s="9">
        <f t="shared" si="0"/>
        <v>-12.9</v>
      </c>
      <c r="K7" s="9">
        <f t="shared" si="4"/>
        <v>100</v>
      </c>
      <c r="L7" s="9">
        <f t="shared" si="5"/>
        <v>0</v>
      </c>
      <c r="M7" s="9">
        <f t="shared" si="6"/>
        <v>0</v>
      </c>
      <c r="N7" s="9">
        <f t="shared" si="7"/>
        <v>0</v>
      </c>
      <c r="O7" s="9">
        <f t="shared" si="8"/>
        <v>100</v>
      </c>
      <c r="P7" s="9">
        <f t="shared" si="9"/>
        <v>3</v>
      </c>
      <c r="Q7" s="10">
        <f t="shared" ref="Q7:Q13" si="10">IF(D7=0,0,IF(D7&lt;=6,1,IF(D7&gt;6,E7/5)))</f>
        <v>2.44</v>
      </c>
      <c r="R7" s="9">
        <f>P7*100</f>
        <v>300</v>
      </c>
      <c r="S7" s="5">
        <v>1</v>
      </c>
      <c r="T7" s="5">
        <v>1200</v>
      </c>
      <c r="U7" s="60"/>
      <c r="V7" s="13"/>
    </row>
    <row r="8" spans="1:22" x14ac:dyDescent="0.2">
      <c r="A8" s="13" t="s">
        <v>17</v>
      </c>
      <c r="B8" s="4">
        <v>3.05</v>
      </c>
      <c r="C8" s="4">
        <v>3.5</v>
      </c>
      <c r="D8" s="9">
        <f>B8*C8</f>
        <v>10.674999999999999</v>
      </c>
      <c r="E8" s="9">
        <f>2*B8+2*C8</f>
        <v>13.1</v>
      </c>
      <c r="F8" s="9">
        <f>D8-6</f>
        <v>4.6749999999999989</v>
      </c>
      <c r="G8" s="9">
        <f t="shared" si="0"/>
        <v>0.67499999999999893</v>
      </c>
      <c r="H8" s="9">
        <f t="shared" si="0"/>
        <v>-3.3250000000000011</v>
      </c>
      <c r="I8" s="9">
        <f t="shared" si="0"/>
        <v>-7.3250000000000011</v>
      </c>
      <c r="J8" s="9">
        <f t="shared" si="0"/>
        <v>-11.325000000000001</v>
      </c>
      <c r="K8" s="9">
        <f>IF(F8&gt;-6,I$1,IF(F8&lt;-5,K$1))</f>
        <v>100</v>
      </c>
      <c r="L8" s="9">
        <f>IF(G8&gt;=0,J$1,IF(G8&lt;0,K$1))</f>
        <v>60</v>
      </c>
      <c r="M8" s="9">
        <f>IF(H8&gt;=0,J$1,IF(H8&lt;0,K$1))</f>
        <v>0</v>
      </c>
      <c r="N8" s="9">
        <f>IF(I8&gt;=0,J$1,IF(I8&lt;0,K$1))</f>
        <v>0</v>
      </c>
      <c r="O8" s="9">
        <f>SUM(K8:N8)</f>
        <v>160</v>
      </c>
      <c r="P8" s="9">
        <f>INT(Q8)+IF(Q8-INT(Q8)&lt;0.25,0,IF(Q8-INT(Q8)&lt;0.75,1,1))</f>
        <v>3</v>
      </c>
      <c r="Q8" s="10">
        <f t="shared" si="10"/>
        <v>2.62</v>
      </c>
      <c r="R8" s="9">
        <f>P8*100</f>
        <v>300</v>
      </c>
      <c r="S8" s="5">
        <v>1</v>
      </c>
      <c r="T8" s="5">
        <v>1200</v>
      </c>
      <c r="U8" s="60"/>
      <c r="V8" s="13"/>
    </row>
    <row r="9" spans="1:22" x14ac:dyDescent="0.2">
      <c r="A9" s="13" t="s">
        <v>18</v>
      </c>
      <c r="B9" s="4"/>
      <c r="C9" s="4"/>
      <c r="D9" s="9">
        <f t="shared" si="1"/>
        <v>0</v>
      </c>
      <c r="E9" s="9">
        <f t="shared" si="2"/>
        <v>0</v>
      </c>
      <c r="F9" s="9">
        <f t="shared" si="3"/>
        <v>-6</v>
      </c>
      <c r="G9" s="9">
        <f t="shared" si="0"/>
        <v>-10</v>
      </c>
      <c r="H9" s="9">
        <f t="shared" si="0"/>
        <v>-14</v>
      </c>
      <c r="I9" s="9">
        <f t="shared" si="0"/>
        <v>-18</v>
      </c>
      <c r="J9" s="9">
        <f t="shared" si="0"/>
        <v>-22</v>
      </c>
      <c r="K9" s="9">
        <f t="shared" si="4"/>
        <v>0</v>
      </c>
      <c r="L9" s="9">
        <f t="shared" si="5"/>
        <v>0</v>
      </c>
      <c r="M9" s="9">
        <f t="shared" si="6"/>
        <v>0</v>
      </c>
      <c r="N9" s="9">
        <f t="shared" si="7"/>
        <v>0</v>
      </c>
      <c r="O9" s="9">
        <f t="shared" si="8"/>
        <v>0</v>
      </c>
      <c r="P9" s="9">
        <f t="shared" si="9"/>
        <v>0</v>
      </c>
      <c r="Q9" s="10">
        <f t="shared" si="10"/>
        <v>0</v>
      </c>
      <c r="R9" s="9">
        <f>P9*100</f>
        <v>0</v>
      </c>
      <c r="S9" s="5"/>
      <c r="T9" s="5"/>
      <c r="U9" s="60"/>
      <c r="V9" s="13"/>
    </row>
    <row r="10" spans="1:22" x14ac:dyDescent="0.2">
      <c r="A10" s="13" t="s">
        <v>19</v>
      </c>
      <c r="B10" s="4"/>
      <c r="C10" s="4"/>
      <c r="D10" s="9">
        <f t="shared" si="1"/>
        <v>0</v>
      </c>
      <c r="E10" s="9">
        <f t="shared" si="2"/>
        <v>0</v>
      </c>
      <c r="F10" s="9">
        <f t="shared" si="3"/>
        <v>-6</v>
      </c>
      <c r="G10" s="9">
        <f t="shared" si="0"/>
        <v>-10</v>
      </c>
      <c r="H10" s="9">
        <f t="shared" si="0"/>
        <v>-14</v>
      </c>
      <c r="I10" s="9">
        <f t="shared" si="0"/>
        <v>-18</v>
      </c>
      <c r="J10" s="9">
        <f t="shared" si="0"/>
        <v>-22</v>
      </c>
      <c r="K10" s="9">
        <f t="shared" si="4"/>
        <v>0</v>
      </c>
      <c r="L10" s="9">
        <f t="shared" si="5"/>
        <v>0</v>
      </c>
      <c r="M10" s="9">
        <f t="shared" si="6"/>
        <v>0</v>
      </c>
      <c r="N10" s="9">
        <f t="shared" si="7"/>
        <v>0</v>
      </c>
      <c r="O10" s="9">
        <f t="shared" si="8"/>
        <v>0</v>
      </c>
      <c r="P10" s="9">
        <f t="shared" si="9"/>
        <v>0</v>
      </c>
      <c r="Q10" s="10">
        <f t="shared" si="10"/>
        <v>0</v>
      </c>
      <c r="R10" s="9">
        <f>P10*100</f>
        <v>0</v>
      </c>
      <c r="S10" s="5"/>
      <c r="T10" s="5"/>
      <c r="U10" s="13"/>
      <c r="V10" s="13"/>
    </row>
    <row r="11" spans="1:22" x14ac:dyDescent="0.2">
      <c r="A11" s="13" t="s">
        <v>20</v>
      </c>
      <c r="B11" s="4">
        <v>1.8</v>
      </c>
      <c r="C11" s="4">
        <v>2.6</v>
      </c>
      <c r="D11" s="9">
        <f>B11*C11</f>
        <v>4.6800000000000006</v>
      </c>
      <c r="E11" s="9">
        <f>2*B11+2*C11</f>
        <v>8.8000000000000007</v>
      </c>
      <c r="F11" s="9">
        <f>D11-6</f>
        <v>-1.3199999999999994</v>
      </c>
      <c r="G11" s="9">
        <f t="shared" si="0"/>
        <v>-5.3199999999999994</v>
      </c>
      <c r="H11" s="9">
        <f t="shared" si="0"/>
        <v>-9.32</v>
      </c>
      <c r="I11" s="9">
        <f t="shared" si="0"/>
        <v>-13.32</v>
      </c>
      <c r="J11" s="9">
        <f t="shared" si="0"/>
        <v>-17.32</v>
      </c>
      <c r="K11" s="9">
        <f>IF(F11&gt;-6,I$1,IF(F11&lt;-5,K$1))</f>
        <v>100</v>
      </c>
      <c r="L11" s="9">
        <f>IF(G11&gt;=0,J$1,IF(G11&lt;0,K$1))</f>
        <v>0</v>
      </c>
      <c r="M11" s="9">
        <f>IF(H11&gt;=0,J$1,IF(H11&lt;0,K$1))</f>
        <v>0</v>
      </c>
      <c r="N11" s="9">
        <f>IF(I11&gt;=0,J$1,IF(I11&lt;0,K$1))</f>
        <v>0</v>
      </c>
      <c r="O11" s="9">
        <f>SUM(K11:N11)</f>
        <v>100</v>
      </c>
      <c r="P11" s="9">
        <f>INT(Q11)+IF(Q11-INT(Q11)&lt;0.25,0,IF(Q11-INT(Q11)&lt;0.75,1,1))</f>
        <v>1</v>
      </c>
      <c r="Q11" s="10">
        <f>IF(D11=0,0,IF(D11&lt;=6,1,IF(D11&gt;6,E11/5)))</f>
        <v>1</v>
      </c>
      <c r="R11" s="9">
        <f>P11*100</f>
        <v>100</v>
      </c>
      <c r="S11" s="5">
        <v>1</v>
      </c>
      <c r="T11" s="5">
        <v>4200</v>
      </c>
      <c r="U11" s="13"/>
      <c r="V11" s="13"/>
    </row>
    <row r="12" spans="1:22" x14ac:dyDescent="0.2">
      <c r="A12" s="20" t="s">
        <v>21</v>
      </c>
      <c r="B12" s="4">
        <v>1.1000000000000001</v>
      </c>
      <c r="C12" s="4">
        <v>4.5999999999999996</v>
      </c>
      <c r="D12" s="9">
        <f t="shared" si="1"/>
        <v>5.0599999999999996</v>
      </c>
      <c r="E12" s="9">
        <f t="shared" si="2"/>
        <v>11.399999999999999</v>
      </c>
      <c r="F12" s="9">
        <f t="shared" si="3"/>
        <v>-0.94000000000000039</v>
      </c>
      <c r="G12" s="9">
        <f t="shared" si="0"/>
        <v>-4.9400000000000004</v>
      </c>
      <c r="H12" s="9">
        <f t="shared" si="0"/>
        <v>-8.9400000000000013</v>
      </c>
      <c r="I12" s="9">
        <f t="shared" si="0"/>
        <v>-12.940000000000001</v>
      </c>
      <c r="J12" s="9">
        <f t="shared" si="0"/>
        <v>-16.940000000000001</v>
      </c>
      <c r="K12" s="9">
        <f t="shared" si="4"/>
        <v>100</v>
      </c>
      <c r="L12" s="9">
        <f t="shared" si="5"/>
        <v>0</v>
      </c>
      <c r="M12" s="9">
        <f t="shared" si="6"/>
        <v>0</v>
      </c>
      <c r="N12" s="9">
        <f t="shared" si="7"/>
        <v>0</v>
      </c>
      <c r="O12" s="9">
        <f t="shared" si="8"/>
        <v>100</v>
      </c>
      <c r="P12" s="9">
        <f>INT(Q12)+IF(Q12-INT(Q12)&lt;0.25,0,IF(Q12-INT(Q12)&lt;0.75,1,1))</f>
        <v>1</v>
      </c>
      <c r="Q12" s="10">
        <f t="shared" si="10"/>
        <v>1</v>
      </c>
      <c r="R12" s="9">
        <f>IF(P12=0,0,IF(P12=1,1*600,IF(P12=2,2*600,IF(P12&gt;=3,3*600+(P12-3)*100))))</f>
        <v>600</v>
      </c>
      <c r="S12" s="5">
        <v>3</v>
      </c>
      <c r="T12" s="5">
        <v>300</v>
      </c>
      <c r="U12" s="60"/>
      <c r="V12" s="13"/>
    </row>
    <row r="13" spans="1:22" x14ac:dyDescent="0.2">
      <c r="A13" s="13" t="s">
        <v>22</v>
      </c>
      <c r="B13" s="4">
        <v>0.9</v>
      </c>
      <c r="C13" s="4">
        <v>1.8</v>
      </c>
      <c r="D13" s="9">
        <f t="shared" si="1"/>
        <v>1.62</v>
      </c>
      <c r="E13" s="9">
        <f t="shared" si="2"/>
        <v>5.4</v>
      </c>
      <c r="F13" s="9">
        <f t="shared" si="3"/>
        <v>-4.38</v>
      </c>
      <c r="G13" s="9">
        <f t="shared" ref="G13:J14" si="11">F13-4</f>
        <v>-8.379999999999999</v>
      </c>
      <c r="H13" s="9">
        <f t="shared" si="11"/>
        <v>-12.379999999999999</v>
      </c>
      <c r="I13" s="9">
        <f t="shared" si="11"/>
        <v>-16.38</v>
      </c>
      <c r="J13" s="9">
        <f t="shared" si="11"/>
        <v>-20.38</v>
      </c>
      <c r="K13" s="9">
        <f t="shared" si="4"/>
        <v>100</v>
      </c>
      <c r="L13" s="9">
        <f t="shared" si="5"/>
        <v>0</v>
      </c>
      <c r="M13" s="9">
        <f t="shared" si="6"/>
        <v>0</v>
      </c>
      <c r="N13" s="9">
        <f t="shared" si="7"/>
        <v>0</v>
      </c>
      <c r="O13" s="9">
        <f t="shared" si="8"/>
        <v>100</v>
      </c>
      <c r="P13" s="9">
        <f t="shared" si="9"/>
        <v>1</v>
      </c>
      <c r="Q13" s="10">
        <f t="shared" si="10"/>
        <v>1</v>
      </c>
      <c r="R13" s="9">
        <f>P13*100</f>
        <v>100</v>
      </c>
      <c r="S13" s="5"/>
      <c r="T13" s="5"/>
      <c r="U13" s="13"/>
      <c r="V13" s="13"/>
    </row>
    <row r="14" spans="1:22" x14ac:dyDescent="0.2">
      <c r="A14" s="13" t="s">
        <v>24</v>
      </c>
      <c r="B14" s="4">
        <v>1.45</v>
      </c>
      <c r="C14" s="4">
        <v>6.95</v>
      </c>
      <c r="D14" s="9">
        <f>B14*C14</f>
        <v>10.077500000000001</v>
      </c>
      <c r="E14" s="9">
        <f>2*B14+2*C14</f>
        <v>16.8</v>
      </c>
      <c r="F14" s="9">
        <f>D14-6</f>
        <v>4.0775000000000006</v>
      </c>
      <c r="G14" s="9">
        <f t="shared" si="11"/>
        <v>7.7500000000000568E-2</v>
      </c>
      <c r="H14" s="9">
        <f t="shared" si="11"/>
        <v>-3.9224999999999994</v>
      </c>
      <c r="I14" s="9">
        <f t="shared" si="11"/>
        <v>-7.9224999999999994</v>
      </c>
      <c r="J14" s="9">
        <f t="shared" si="11"/>
        <v>-11.922499999999999</v>
      </c>
      <c r="K14" s="9">
        <f>IF(F14&gt;-6,I$1,IF(F14&lt;-5,K$1))</f>
        <v>100</v>
      </c>
      <c r="L14" s="9">
        <f>IF(G14&gt;=0,J$1,IF(G14&lt;0,K$1))</f>
        <v>60</v>
      </c>
      <c r="M14" s="9">
        <f>IF(H14&gt;=0,J$1,IF(H14&lt;0,K$1))</f>
        <v>0</v>
      </c>
      <c r="N14" s="9">
        <f>IF(I14&gt;=0,J$1,IF(I14&lt;0,K$1))</f>
        <v>0</v>
      </c>
      <c r="O14" s="9">
        <f>SUM(K14:N14)</f>
        <v>160</v>
      </c>
      <c r="P14" s="9">
        <f>INT(Q14)+IF(Q14-INT(Q14)&lt;0.25,0,IF(Q14-INT(Q14)&lt;0.75,1,1))</f>
        <v>4</v>
      </c>
      <c r="Q14" s="10">
        <f>IF(D14=0,0,IF(D14&lt;=6,1,IF(D14&gt;6,E14/5)))</f>
        <v>3.3600000000000003</v>
      </c>
      <c r="R14" s="9">
        <f>P14*100</f>
        <v>400</v>
      </c>
      <c r="S14" s="5"/>
      <c r="T14" s="5"/>
      <c r="U14" s="13"/>
      <c r="V14" s="13"/>
    </row>
    <row r="15" spans="1:22" x14ac:dyDescent="0.2">
      <c r="A15" s="13" t="s">
        <v>25</v>
      </c>
      <c r="B15" s="4"/>
      <c r="C15" s="4"/>
      <c r="D15" s="9">
        <f>B15*C15</f>
        <v>0</v>
      </c>
      <c r="E15" s="9">
        <f>2*B15+2*C15</f>
        <v>0</v>
      </c>
      <c r="F15" s="9">
        <f>D15-6</f>
        <v>-6</v>
      </c>
      <c r="G15" s="9">
        <f t="shared" ref="G15:J17" si="12">F15-4</f>
        <v>-10</v>
      </c>
      <c r="H15" s="9">
        <f t="shared" si="12"/>
        <v>-14</v>
      </c>
      <c r="I15" s="9">
        <f t="shared" si="12"/>
        <v>-18</v>
      </c>
      <c r="J15" s="9">
        <f t="shared" si="12"/>
        <v>-22</v>
      </c>
      <c r="K15" s="9">
        <f>IF(F15&gt;-6,I$1,IF(F15&lt;-5,K$1))</f>
        <v>0</v>
      </c>
      <c r="L15" s="9">
        <f>IF(G15&gt;=0,J$1,IF(G15&lt;0,K$1))</f>
        <v>0</v>
      </c>
      <c r="M15" s="9">
        <f>IF(H15&gt;=0,J$1,IF(H15&lt;0,K$1))</f>
        <v>0</v>
      </c>
      <c r="N15" s="9">
        <f>IF(I15&gt;=0,J$1,IF(I15&lt;0,K$1))</f>
        <v>0</v>
      </c>
      <c r="O15" s="9">
        <f>SUM(K15:N15)</f>
        <v>0</v>
      </c>
      <c r="P15" s="9">
        <f>INT(Q15)+IF(Q15-INT(Q15)&lt;0.25,0,IF(Q15-INT(Q15)&lt;0.75,1,1))</f>
        <v>0</v>
      </c>
      <c r="Q15" s="10">
        <f>IF(D15=0,0,IF(D15&lt;=6,1,IF(D15&gt;6,E15/5)))</f>
        <v>0</v>
      </c>
      <c r="R15" s="9">
        <f>P15*100</f>
        <v>0</v>
      </c>
      <c r="S15" s="5"/>
      <c r="T15" s="5"/>
      <c r="U15" s="13"/>
      <c r="V15" s="13"/>
    </row>
    <row r="16" spans="1:22" x14ac:dyDescent="0.2">
      <c r="A16" s="13" t="s">
        <v>23</v>
      </c>
      <c r="B16" s="4"/>
      <c r="C16" s="4"/>
      <c r="D16" s="9">
        <f>B16*C16</f>
        <v>0</v>
      </c>
      <c r="E16" s="9">
        <f>2*B16+2*C16</f>
        <v>0</v>
      </c>
      <c r="F16" s="9">
        <f>D16-6</f>
        <v>-6</v>
      </c>
      <c r="G16" s="9">
        <f t="shared" si="12"/>
        <v>-10</v>
      </c>
      <c r="H16" s="9">
        <f t="shared" si="12"/>
        <v>-14</v>
      </c>
      <c r="I16" s="9">
        <f t="shared" si="12"/>
        <v>-18</v>
      </c>
      <c r="J16" s="9">
        <f t="shared" si="12"/>
        <v>-22</v>
      </c>
      <c r="K16" s="9">
        <f>IF(F16&gt;-6,I$1,IF(F16&lt;-5,K$1))</f>
        <v>0</v>
      </c>
      <c r="L16" s="9">
        <f>IF(G16&gt;=0,J$1,IF(G16&lt;0,K$1))</f>
        <v>0</v>
      </c>
      <c r="M16" s="9">
        <f>IF(H16&gt;=0,J$1,IF(H16&lt;0,K$1))</f>
        <v>0</v>
      </c>
      <c r="N16" s="9">
        <f>IF(I16&gt;=0,J$1,IF(I16&lt;0,K$1))</f>
        <v>0</v>
      </c>
      <c r="O16" s="9">
        <f>SUM(K16:N16)</f>
        <v>0</v>
      </c>
      <c r="P16" s="9">
        <f>INT(Q16)+IF(Q16-INT(Q16)&lt;0.25,0,IF(Q16-INT(Q16)&lt;0.75,1,1))</f>
        <v>0</v>
      </c>
      <c r="Q16" s="10">
        <f>IF(D16=0,0,IF(D16&lt;=6,1,IF(D16&gt;6,E16/5)))</f>
        <v>0</v>
      </c>
      <c r="R16" s="9">
        <f>P16*100</f>
        <v>0</v>
      </c>
      <c r="S16" s="5"/>
      <c r="T16" s="5"/>
      <c r="U16" s="13"/>
      <c r="V16" s="13"/>
    </row>
    <row r="17" spans="1:23" x14ac:dyDescent="0.2">
      <c r="A17" s="14"/>
      <c r="B17" s="78" t="s">
        <v>76</v>
      </c>
      <c r="C17" s="79"/>
      <c r="D17" s="9">
        <f>SUM(D3:D16)</f>
        <v>69.672499999999999</v>
      </c>
      <c r="E17" s="11" t="s">
        <v>4</v>
      </c>
      <c r="F17" s="10">
        <f>D17-6</f>
        <v>63.672499999999999</v>
      </c>
      <c r="G17" s="10">
        <f t="shared" si="12"/>
        <v>59.672499999999999</v>
      </c>
      <c r="H17" s="10">
        <f t="shared" si="12"/>
        <v>55.672499999999999</v>
      </c>
      <c r="I17" s="10">
        <f t="shared" si="12"/>
        <v>51.672499999999999</v>
      </c>
      <c r="J17" s="10">
        <f t="shared" si="12"/>
        <v>47.672499999999999</v>
      </c>
      <c r="K17" s="10">
        <f>IF(F17&gt;-6,I$1,IF(F17&lt;-5,K$1))</f>
        <v>100</v>
      </c>
      <c r="L17" s="10">
        <f>IF(G17&gt;=0,J$1,IF(G17&lt;0,K$1))</f>
        <v>60</v>
      </c>
      <c r="M17" s="10">
        <f>IF(H17&gt;=0,J$1,IF(H17&lt;0,K$1))</f>
        <v>60</v>
      </c>
      <c r="N17" s="10">
        <f>IF(I17&gt;=0,J$1,IF(I17&lt;0,K$1))</f>
        <v>60</v>
      </c>
      <c r="O17" s="12">
        <f>SUM(O3:O16)</f>
        <v>1140</v>
      </c>
      <c r="P17" s="12">
        <f>SUM(P3:P16)</f>
        <v>23</v>
      </c>
      <c r="Q17" s="12"/>
      <c r="R17" s="12">
        <f>SUM(R3:R16)</f>
        <v>5800</v>
      </c>
      <c r="S17" s="12">
        <f>SUM(S3:S16)</f>
        <v>11</v>
      </c>
      <c r="T17" s="12">
        <f>SUM(T3:T16)</f>
        <v>15400</v>
      </c>
      <c r="U17" s="13"/>
      <c r="V17" s="13"/>
    </row>
    <row r="18" spans="1:23" x14ac:dyDescent="0.2">
      <c r="S18" s="2"/>
      <c r="V18" s="57" t="s">
        <v>77</v>
      </c>
      <c r="W18" s="2"/>
    </row>
    <row r="19" spans="1:23" x14ac:dyDescent="0.2">
      <c r="A19" s="3" t="s">
        <v>9</v>
      </c>
      <c r="B19" s="1">
        <f>O17+R17+T17</f>
        <v>22340</v>
      </c>
      <c r="C19" s="15" t="s">
        <v>10</v>
      </c>
      <c r="S19" s="2"/>
      <c r="V19" s="62" t="s">
        <v>84</v>
      </c>
    </row>
    <row r="20" spans="1:23" x14ac:dyDescent="0.2">
      <c r="S20" s="2"/>
      <c r="V20" t="s">
        <v>74</v>
      </c>
      <c r="W20" t="s">
        <v>75</v>
      </c>
    </row>
    <row r="21" spans="1:23" x14ac:dyDescent="0.2">
      <c r="A21" s="16" t="s">
        <v>26</v>
      </c>
      <c r="S21" t="s">
        <v>73</v>
      </c>
      <c r="V21" s="55">
        <v>30</v>
      </c>
      <c r="W21" s="55">
        <f>D17</f>
        <v>69.672499999999999</v>
      </c>
    </row>
    <row r="22" spans="1:23" x14ac:dyDescent="0.2">
      <c r="B22" s="53" t="s">
        <v>66</v>
      </c>
      <c r="D22" s="1">
        <f>O17+R17</f>
        <v>6940</v>
      </c>
      <c r="E22" t="s">
        <v>10</v>
      </c>
      <c r="O22" s="1">
        <f>D22/1000</f>
        <v>6.94</v>
      </c>
      <c r="P22" t="s">
        <v>30</v>
      </c>
      <c r="V22" s="55">
        <f>V21*W21</f>
        <v>2090.1750000000002</v>
      </c>
      <c r="W22" s="56" t="str">
        <f>IF(D22&gt;V22,V18,IF(D22&lt;=V22,V19))</f>
        <v>Calcule a demanda</v>
      </c>
    </row>
    <row r="23" spans="1:23" x14ac:dyDescent="0.2">
      <c r="C23" s="18">
        <v>0.86</v>
      </c>
      <c r="D23" s="18">
        <v>0.75</v>
      </c>
      <c r="E23" s="18">
        <v>0.66</v>
      </c>
      <c r="F23" s="18">
        <v>0.66</v>
      </c>
      <c r="G23" s="18">
        <v>0.59</v>
      </c>
      <c r="H23" s="18">
        <v>0.52</v>
      </c>
      <c r="I23" s="18">
        <v>0.45</v>
      </c>
      <c r="J23" s="18">
        <v>0.4</v>
      </c>
      <c r="K23" s="18">
        <v>0.35</v>
      </c>
      <c r="N23" s="18"/>
      <c r="O23" s="18">
        <v>0.59</v>
      </c>
      <c r="P23" s="18">
        <v>0.52</v>
      </c>
      <c r="Q23" s="18"/>
      <c r="R23" s="18">
        <v>0.45</v>
      </c>
      <c r="S23" s="18">
        <v>0.4</v>
      </c>
      <c r="T23" s="18">
        <v>0.35</v>
      </c>
      <c r="U23" s="18">
        <v>0.31</v>
      </c>
      <c r="V23" s="18">
        <v>0.27</v>
      </c>
      <c r="W23" s="18">
        <v>0.24</v>
      </c>
    </row>
    <row r="24" spans="1:23" x14ac:dyDescent="0.2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x14ac:dyDescent="0.2">
      <c r="C25" s="17">
        <f>C23*C24</f>
        <v>0</v>
      </c>
      <c r="D25" s="17">
        <f t="shared" ref="D25:W25" si="13">D23*D24</f>
        <v>0</v>
      </c>
      <c r="E25" s="17">
        <f t="shared" si="13"/>
        <v>0</v>
      </c>
      <c r="F25" s="17">
        <f t="shared" si="13"/>
        <v>0</v>
      </c>
      <c r="G25" s="17">
        <f t="shared" si="13"/>
        <v>0</v>
      </c>
      <c r="H25" s="17">
        <f t="shared" si="13"/>
        <v>0</v>
      </c>
      <c r="I25" s="17">
        <f t="shared" si="13"/>
        <v>0</v>
      </c>
      <c r="J25" s="17">
        <f t="shared" si="13"/>
        <v>0</v>
      </c>
      <c r="K25" s="17">
        <f t="shared" si="13"/>
        <v>0</v>
      </c>
      <c r="L25" s="17">
        <f t="shared" si="13"/>
        <v>0</v>
      </c>
      <c r="M25" s="17">
        <f t="shared" si="13"/>
        <v>0</v>
      </c>
      <c r="N25" s="17">
        <f t="shared" si="13"/>
        <v>0</v>
      </c>
      <c r="O25" s="17">
        <f t="shared" si="13"/>
        <v>0</v>
      </c>
      <c r="P25" s="17">
        <f t="shared" si="13"/>
        <v>0</v>
      </c>
      <c r="Q25" s="17">
        <f t="shared" si="13"/>
        <v>0</v>
      </c>
      <c r="R25" s="17">
        <f t="shared" si="13"/>
        <v>0</v>
      </c>
      <c r="S25" s="17">
        <f t="shared" si="13"/>
        <v>0</v>
      </c>
      <c r="T25" s="17">
        <f t="shared" si="13"/>
        <v>0</v>
      </c>
      <c r="U25" s="17">
        <f t="shared" si="13"/>
        <v>0</v>
      </c>
      <c r="V25" s="17">
        <f t="shared" si="13"/>
        <v>0</v>
      </c>
      <c r="W25" s="17">
        <f t="shared" si="13"/>
        <v>0</v>
      </c>
    </row>
    <row r="26" spans="1:23" x14ac:dyDescent="0.2">
      <c r="B26" t="s">
        <v>28</v>
      </c>
      <c r="D26" s="1">
        <f>SUM(C25:W25)</f>
        <v>0</v>
      </c>
      <c r="E26" s="15" t="s">
        <v>27</v>
      </c>
    </row>
    <row r="27" spans="1:23" x14ac:dyDescent="0.2">
      <c r="E27" t="s">
        <v>71</v>
      </c>
      <c r="O27" s="19" t="s">
        <v>72</v>
      </c>
      <c r="P27" t="s">
        <v>29</v>
      </c>
    </row>
    <row r="28" spans="1:23" x14ac:dyDescent="0.2">
      <c r="B28" s="53" t="s">
        <v>67</v>
      </c>
      <c r="E28" s="13"/>
      <c r="F28" s="21"/>
      <c r="G28" s="21"/>
      <c r="H28" s="21"/>
      <c r="I28" s="21"/>
      <c r="J28" s="21"/>
      <c r="K28" s="21"/>
      <c r="L28" s="21"/>
      <c r="M28" s="21"/>
      <c r="N28" s="21"/>
      <c r="O28" s="13"/>
      <c r="P28" s="13"/>
    </row>
    <row r="29" spans="1:23" x14ac:dyDescent="0.2">
      <c r="E29" s="1">
        <f>E28*O28</f>
        <v>0</v>
      </c>
    </row>
    <row r="30" spans="1:23" x14ac:dyDescent="0.2">
      <c r="B30" t="s">
        <v>28</v>
      </c>
      <c r="D30" s="1">
        <f>E28*O28*P28/1000</f>
        <v>0</v>
      </c>
    </row>
    <row r="32" spans="1:23" x14ac:dyDescent="0.2">
      <c r="B32" s="53" t="s">
        <v>68</v>
      </c>
    </row>
    <row r="33" spans="2:35" x14ac:dyDescent="0.2">
      <c r="E33" t="s">
        <v>78</v>
      </c>
      <c r="O33" s="54" t="s">
        <v>69</v>
      </c>
      <c r="P33">
        <v>1.5</v>
      </c>
      <c r="R33" t="s">
        <v>29</v>
      </c>
      <c r="S33" t="s">
        <v>70</v>
      </c>
    </row>
    <row r="34" spans="2:35" x14ac:dyDescent="0.2">
      <c r="E34" s="13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13"/>
      <c r="Q34" s="21"/>
      <c r="R34" s="13"/>
      <c r="S34" s="61">
        <f>E34*O34*P34*R34</f>
        <v>0</v>
      </c>
      <c r="T34" s="53" t="s">
        <v>80</v>
      </c>
    </row>
    <row r="35" spans="2:35" ht="12.95" customHeight="1" x14ac:dyDescent="0.2">
      <c r="E35" s="13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13"/>
      <c r="Q35" s="21"/>
      <c r="R35" s="13"/>
      <c r="S35" s="61">
        <f>E35*O35*P35*R35</f>
        <v>0</v>
      </c>
      <c r="T35" s="75" t="s">
        <v>31</v>
      </c>
      <c r="U35" s="72" t="s">
        <v>32</v>
      </c>
      <c r="V35" s="73" t="s">
        <v>33</v>
      </c>
      <c r="W35" s="73"/>
      <c r="X35" s="74" t="s">
        <v>12</v>
      </c>
      <c r="Y35" s="22" t="s">
        <v>34</v>
      </c>
      <c r="Z35" s="70" t="s">
        <v>35</v>
      </c>
      <c r="AA35" s="23" t="s">
        <v>36</v>
      </c>
      <c r="AB35" s="24" t="s">
        <v>37</v>
      </c>
      <c r="AC35" s="25" t="s">
        <v>37</v>
      </c>
      <c r="AD35" s="26"/>
      <c r="AE35" s="22"/>
      <c r="AF35" s="70" t="s">
        <v>38</v>
      </c>
      <c r="AG35" s="27" t="s">
        <v>39</v>
      </c>
      <c r="AH35" s="26"/>
      <c r="AI35" s="71" t="s">
        <v>40</v>
      </c>
    </row>
    <row r="36" spans="2:35" x14ac:dyDescent="0.2">
      <c r="E36" s="13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13"/>
      <c r="Q36" s="21"/>
      <c r="R36" s="13"/>
      <c r="S36" s="61">
        <f>E36*O36*P36*R36</f>
        <v>0</v>
      </c>
      <c r="T36" s="75"/>
      <c r="U36" s="72"/>
      <c r="V36" s="73"/>
      <c r="W36" s="73"/>
      <c r="X36" s="74"/>
      <c r="Y36" s="22" t="s">
        <v>41</v>
      </c>
      <c r="Z36" s="70"/>
      <c r="AA36" s="28" t="s">
        <v>42</v>
      </c>
      <c r="AB36" s="29" t="s">
        <v>43</v>
      </c>
      <c r="AC36" s="30" t="s">
        <v>44</v>
      </c>
      <c r="AD36" s="26"/>
      <c r="AE36" s="22"/>
      <c r="AF36" s="70"/>
      <c r="AG36" s="31" t="s">
        <v>45</v>
      </c>
      <c r="AH36" s="32"/>
      <c r="AI36" s="71"/>
    </row>
    <row r="37" spans="2:35" x14ac:dyDescent="0.2">
      <c r="E37" s="13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13"/>
      <c r="Q37" s="21"/>
      <c r="R37" s="13"/>
      <c r="S37" s="61">
        <f>E37*O37*P37*R37</f>
        <v>0</v>
      </c>
      <c r="T37" s="75"/>
      <c r="U37" s="72"/>
      <c r="V37" s="33" t="s">
        <v>1</v>
      </c>
      <c r="W37" s="33" t="s">
        <v>2</v>
      </c>
      <c r="X37" s="74"/>
      <c r="Y37" s="34"/>
      <c r="Z37" s="70"/>
      <c r="AA37" s="35"/>
      <c r="AB37" s="36" t="s">
        <v>46</v>
      </c>
      <c r="AC37" s="37" t="s">
        <v>47</v>
      </c>
      <c r="AD37" s="38"/>
      <c r="AE37" s="34"/>
      <c r="AF37" s="70"/>
      <c r="AG37" s="39"/>
      <c r="AH37" s="38"/>
      <c r="AI37" s="71"/>
    </row>
    <row r="38" spans="2:35" x14ac:dyDescent="0.2">
      <c r="E38" s="13"/>
      <c r="F38" s="21"/>
      <c r="G38" s="21"/>
      <c r="H38" s="21"/>
      <c r="I38" s="21"/>
      <c r="J38" s="21"/>
      <c r="K38" s="21"/>
      <c r="L38" s="21"/>
      <c r="M38" s="21"/>
      <c r="N38" s="21"/>
      <c r="O38" s="13"/>
      <c r="P38" s="13"/>
      <c r="Q38" s="21"/>
      <c r="R38" s="13"/>
      <c r="S38" s="61">
        <f>E38*O38*P38*R38</f>
        <v>0</v>
      </c>
      <c r="T38" s="40" t="s">
        <v>48</v>
      </c>
      <c r="U38" s="41" t="s">
        <v>16</v>
      </c>
      <c r="V38" s="42"/>
      <c r="W38" s="42"/>
      <c r="X38" s="43">
        <f>V38*W38</f>
        <v>0</v>
      </c>
      <c r="Y38" s="44"/>
      <c r="Z38" s="42"/>
      <c r="AA38" s="45"/>
      <c r="AB38" s="46"/>
      <c r="AC38" s="47"/>
      <c r="AD38" s="48">
        <f t="shared" ref="AD38:AE48" si="14">IF(AB38=0,1,IF(AB38&gt;0,AB38))</f>
        <v>1</v>
      </c>
      <c r="AE38" s="48">
        <f t="shared" si="14"/>
        <v>1</v>
      </c>
      <c r="AF38" s="49">
        <f t="shared" ref="AF38:AF47" si="15">(X38*Y38)/(AD38*AE38)</f>
        <v>0</v>
      </c>
      <c r="AG38" s="50"/>
      <c r="AH38" s="48">
        <f t="shared" ref="AH38:AH43" si="16">IF(AG38=0,1,IF(AG38&gt;0,AG38))</f>
        <v>1</v>
      </c>
      <c r="AI38" s="51">
        <f t="shared" ref="AI38:AI43" si="17">AF38/AH38</f>
        <v>0</v>
      </c>
    </row>
    <row r="39" spans="2:35" x14ac:dyDescent="0.2">
      <c r="B39" t="s">
        <v>28</v>
      </c>
      <c r="D39" s="1">
        <f>SUM(S34:S38)</f>
        <v>0</v>
      </c>
      <c r="E39" t="s">
        <v>79</v>
      </c>
      <c r="T39" s="40" t="s">
        <v>49</v>
      </c>
      <c r="U39" s="41" t="s">
        <v>17</v>
      </c>
      <c r="V39" s="42"/>
      <c r="W39" s="42"/>
      <c r="X39" s="43">
        <f t="shared" ref="X39:X48" si="18">V39*W39</f>
        <v>0</v>
      </c>
      <c r="Y39" s="44"/>
      <c r="Z39" s="42"/>
      <c r="AA39" s="44"/>
      <c r="AB39" s="52"/>
      <c r="AC39" s="44"/>
      <c r="AD39" s="48">
        <f t="shared" si="14"/>
        <v>1</v>
      </c>
      <c r="AE39" s="48">
        <f t="shared" si="14"/>
        <v>1</v>
      </c>
      <c r="AF39" s="49">
        <f t="shared" si="15"/>
        <v>0</v>
      </c>
      <c r="AG39" s="48"/>
      <c r="AH39" s="48">
        <f t="shared" si="16"/>
        <v>1</v>
      </c>
      <c r="AI39" s="51">
        <f t="shared" si="17"/>
        <v>0</v>
      </c>
    </row>
    <row r="40" spans="2:35" x14ac:dyDescent="0.2">
      <c r="T40" s="40" t="s">
        <v>50</v>
      </c>
      <c r="U40" s="41" t="s">
        <v>51</v>
      </c>
      <c r="V40" s="42"/>
      <c r="W40" s="42"/>
      <c r="X40" s="43">
        <f t="shared" si="18"/>
        <v>0</v>
      </c>
      <c r="Y40" s="44"/>
      <c r="Z40" s="42"/>
      <c r="AA40" s="44"/>
      <c r="AB40" s="52"/>
      <c r="AC40" s="44"/>
      <c r="AD40" s="48">
        <f t="shared" si="14"/>
        <v>1</v>
      </c>
      <c r="AE40" s="48">
        <f t="shared" si="14"/>
        <v>1</v>
      </c>
      <c r="AF40" s="49">
        <f t="shared" si="15"/>
        <v>0</v>
      </c>
      <c r="AG40" s="48"/>
      <c r="AH40" s="48">
        <f t="shared" si="16"/>
        <v>1</v>
      </c>
      <c r="AI40" s="51">
        <f t="shared" si="17"/>
        <v>0</v>
      </c>
    </row>
    <row r="41" spans="2:35" x14ac:dyDescent="0.2">
      <c r="T41" s="40" t="s">
        <v>52</v>
      </c>
      <c r="U41" s="41" t="s">
        <v>53</v>
      </c>
      <c r="V41" s="42"/>
      <c r="W41" s="42"/>
      <c r="X41" s="43">
        <f t="shared" si="18"/>
        <v>0</v>
      </c>
      <c r="Y41" s="44"/>
      <c r="Z41" s="42"/>
      <c r="AA41" s="44"/>
      <c r="AB41" s="52"/>
      <c r="AC41" s="44"/>
      <c r="AD41" s="48">
        <f t="shared" si="14"/>
        <v>1</v>
      </c>
      <c r="AE41" s="48">
        <f t="shared" si="14"/>
        <v>1</v>
      </c>
      <c r="AF41" s="49">
        <f t="shared" si="15"/>
        <v>0</v>
      </c>
      <c r="AG41" s="48"/>
      <c r="AH41" s="48">
        <f t="shared" si="16"/>
        <v>1</v>
      </c>
      <c r="AI41" s="51">
        <f t="shared" si="17"/>
        <v>0</v>
      </c>
    </row>
    <row r="42" spans="2:35" x14ac:dyDescent="0.2">
      <c r="T42" s="40" t="s">
        <v>54</v>
      </c>
      <c r="U42" s="41" t="s">
        <v>55</v>
      </c>
      <c r="V42" s="42"/>
      <c r="W42" s="42"/>
      <c r="X42" s="43">
        <f t="shared" si="18"/>
        <v>0</v>
      </c>
      <c r="Y42" s="44"/>
      <c r="Z42" s="42"/>
      <c r="AA42" s="44"/>
      <c r="AB42" s="52"/>
      <c r="AC42" s="44"/>
      <c r="AD42" s="48">
        <f t="shared" si="14"/>
        <v>1</v>
      </c>
      <c r="AE42" s="48">
        <f t="shared" si="14"/>
        <v>1</v>
      </c>
      <c r="AF42" s="49">
        <f t="shared" si="15"/>
        <v>0</v>
      </c>
      <c r="AG42" s="48"/>
      <c r="AH42" s="48">
        <f t="shared" si="16"/>
        <v>1</v>
      </c>
      <c r="AI42" s="51">
        <f t="shared" si="17"/>
        <v>0</v>
      </c>
    </row>
    <row r="43" spans="2:35" x14ac:dyDescent="0.2">
      <c r="T43" s="40" t="s">
        <v>56</v>
      </c>
      <c r="U43" s="41" t="s">
        <v>57</v>
      </c>
      <c r="V43" s="42"/>
      <c r="W43" s="42"/>
      <c r="X43" s="43">
        <f>V43*W43</f>
        <v>0</v>
      </c>
      <c r="Y43" s="44"/>
      <c r="Z43" s="42"/>
      <c r="AA43" s="44"/>
      <c r="AB43" s="52"/>
      <c r="AC43" s="44"/>
      <c r="AD43" s="48">
        <f t="shared" si="14"/>
        <v>1</v>
      </c>
      <c r="AE43" s="48">
        <f t="shared" si="14"/>
        <v>1</v>
      </c>
      <c r="AF43" s="49">
        <f t="shared" si="15"/>
        <v>0</v>
      </c>
      <c r="AG43" s="48"/>
      <c r="AH43" s="48">
        <f t="shared" si="16"/>
        <v>1</v>
      </c>
      <c r="AI43" s="51">
        <f t="shared" si="17"/>
        <v>0</v>
      </c>
    </row>
    <row r="44" spans="2:35" x14ac:dyDescent="0.2">
      <c r="T44" s="40" t="s">
        <v>58</v>
      </c>
      <c r="U44" s="41" t="s">
        <v>59</v>
      </c>
      <c r="V44" s="42"/>
      <c r="W44" s="42"/>
      <c r="X44" s="43">
        <f>V44*W44</f>
        <v>0</v>
      </c>
      <c r="Y44" s="44"/>
      <c r="Z44" s="42"/>
      <c r="AA44" s="44"/>
      <c r="AB44" s="52"/>
      <c r="AC44" s="44"/>
      <c r="AD44" s="48">
        <f t="shared" si="14"/>
        <v>1</v>
      </c>
      <c r="AE44" s="48">
        <f t="shared" si="14"/>
        <v>1</v>
      </c>
      <c r="AF44" s="49">
        <f>(X44*Y44)/(AD44*AE44)</f>
        <v>0</v>
      </c>
      <c r="AG44" s="48"/>
      <c r="AH44" s="48">
        <f>IF(AG44=0,1,IF(AG44&gt;0,AG44))</f>
        <v>1</v>
      </c>
      <c r="AI44" s="51">
        <f>AF44/AH44</f>
        <v>0</v>
      </c>
    </row>
    <row r="45" spans="2:35" x14ac:dyDescent="0.2">
      <c r="T45" s="40" t="s">
        <v>60</v>
      </c>
      <c r="U45" s="41" t="s">
        <v>61</v>
      </c>
      <c r="V45" s="42"/>
      <c r="W45" s="42"/>
      <c r="X45" s="43">
        <f>V45*W45</f>
        <v>0</v>
      </c>
      <c r="Y45" s="44"/>
      <c r="Z45" s="42"/>
      <c r="AA45" s="44"/>
      <c r="AB45" s="52"/>
      <c r="AC45" s="44"/>
      <c r="AD45" s="48">
        <f t="shared" si="14"/>
        <v>1</v>
      </c>
      <c r="AE45" s="48">
        <f t="shared" si="14"/>
        <v>1</v>
      </c>
      <c r="AF45" s="49">
        <f t="shared" si="15"/>
        <v>0</v>
      </c>
      <c r="AG45" s="48"/>
      <c r="AH45" s="48">
        <f>IF(AG45=0,1,IF(AG45&gt;0,AG45))</f>
        <v>1</v>
      </c>
      <c r="AI45" s="51">
        <f>AF45/AH45</f>
        <v>0</v>
      </c>
    </row>
    <row r="46" spans="2:35" x14ac:dyDescent="0.2">
      <c r="T46" s="40" t="s">
        <v>62</v>
      </c>
      <c r="U46" s="41" t="s">
        <v>63</v>
      </c>
      <c r="V46" s="42"/>
      <c r="W46" s="42"/>
      <c r="X46" s="43">
        <f>V46*W46</f>
        <v>0</v>
      </c>
      <c r="Y46" s="44"/>
      <c r="Z46" s="42"/>
      <c r="AA46" s="44"/>
      <c r="AB46" s="52"/>
      <c r="AC46" s="44"/>
      <c r="AD46" s="48">
        <f t="shared" si="14"/>
        <v>1</v>
      </c>
      <c r="AE46" s="48">
        <f t="shared" si="14"/>
        <v>1</v>
      </c>
      <c r="AF46" s="49">
        <f t="shared" si="15"/>
        <v>0</v>
      </c>
      <c r="AG46" s="48"/>
      <c r="AH46" s="48">
        <f>IF(AG46=0,1,IF(AG46&gt;0,AG46))</f>
        <v>1</v>
      </c>
      <c r="AI46" s="51">
        <f>AF46/AH46</f>
        <v>0</v>
      </c>
    </row>
    <row r="47" spans="2:35" x14ac:dyDescent="0.2">
      <c r="T47" s="40" t="s">
        <v>64</v>
      </c>
      <c r="U47" s="41" t="s">
        <v>14</v>
      </c>
      <c r="V47" s="42"/>
      <c r="W47" s="42"/>
      <c r="X47" s="43">
        <f t="shared" si="18"/>
        <v>0</v>
      </c>
      <c r="Y47" s="44"/>
      <c r="Z47" s="42"/>
      <c r="AA47" s="44"/>
      <c r="AB47" s="52"/>
      <c r="AC47" s="44"/>
      <c r="AD47" s="48">
        <f t="shared" si="14"/>
        <v>1</v>
      </c>
      <c r="AE47" s="48">
        <f t="shared" si="14"/>
        <v>1</v>
      </c>
      <c r="AF47" s="49">
        <f t="shared" si="15"/>
        <v>0</v>
      </c>
      <c r="AG47" s="48"/>
      <c r="AH47" s="48">
        <f>IF(AG47=0,1,IF(AG47&gt;0,AG47))</f>
        <v>1</v>
      </c>
      <c r="AI47" s="51">
        <f>AF47/AH47</f>
        <v>0</v>
      </c>
    </row>
    <row r="48" spans="2:35" x14ac:dyDescent="0.2">
      <c r="B48" t="s">
        <v>28</v>
      </c>
      <c r="C48" s="1">
        <f>D26+D30+D39</f>
        <v>0</v>
      </c>
      <c r="D48" t="s">
        <v>79</v>
      </c>
      <c r="T48" s="40" t="s">
        <v>65</v>
      </c>
      <c r="U48" s="41" t="s">
        <v>59</v>
      </c>
      <c r="V48" s="42"/>
      <c r="W48" s="42"/>
      <c r="X48" s="43">
        <f t="shared" si="18"/>
        <v>0</v>
      </c>
      <c r="Y48" s="44"/>
      <c r="Z48" s="42"/>
      <c r="AA48" s="44"/>
      <c r="AB48" s="52"/>
      <c r="AC48" s="44"/>
      <c r="AD48" s="48">
        <f t="shared" si="14"/>
        <v>1</v>
      </c>
      <c r="AE48" s="48">
        <f t="shared" si="14"/>
        <v>1</v>
      </c>
      <c r="AF48" s="49">
        <f>(X48*Y48)/(AD48*AE48)</f>
        <v>0</v>
      </c>
      <c r="AG48" s="48"/>
      <c r="AH48" s="48">
        <f>IF(AG48=0,1,IF(AG48&gt;0,AG48))</f>
        <v>1</v>
      </c>
      <c r="AI48" s="51">
        <f>AF48/AH48</f>
        <v>0</v>
      </c>
    </row>
  </sheetData>
  <sheetProtection selectLockedCells="1"/>
  <mergeCells count="17">
    <mergeCell ref="T35:T37"/>
    <mergeCell ref="R1:R2"/>
    <mergeCell ref="S1:S2"/>
    <mergeCell ref="T1:T2"/>
    <mergeCell ref="B17:C17"/>
    <mergeCell ref="P1:P2"/>
    <mergeCell ref="AF35:AF37"/>
    <mergeCell ref="AI35:AI37"/>
    <mergeCell ref="U35:U37"/>
    <mergeCell ref="V35:W36"/>
    <mergeCell ref="X35:X37"/>
    <mergeCell ref="Z35:Z37"/>
    <mergeCell ref="A1:A2"/>
    <mergeCell ref="D1:D2"/>
    <mergeCell ref="E1:E2"/>
    <mergeCell ref="O1:O2"/>
    <mergeCell ref="B1:C1"/>
  </mergeCells>
  <phoneticPr fontId="2" type="noConversion"/>
  <conditionalFormatting sqref="B19 C25:W25 D26 D22 O22 E29 X38:X48 AF38:AF48 AI38:AI48 D3:T17">
    <cfRule type="cellIs" dxfId="1" priority="1" stopIfTrue="1" operator="equal">
      <formula>0</formula>
    </cfRule>
  </conditionalFormatting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cellWatches>
    <cellWatch r="R12"/>
  </cellWatches>
  <ignoredErrors>
    <ignoredError sqref="R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WINXPSP3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cliente1</cp:lastModifiedBy>
  <dcterms:created xsi:type="dcterms:W3CDTF">2009-02-04T19:41:15Z</dcterms:created>
  <dcterms:modified xsi:type="dcterms:W3CDTF">2014-08-04T17:51:11Z</dcterms:modified>
</cp:coreProperties>
</file>